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Denne_projektmappe"/>
  <mc:AlternateContent xmlns:mc="http://schemas.openxmlformats.org/markup-compatibility/2006">
    <mc:Choice Requires="x15">
      <x15ac:absPath xmlns:x15ac="http://schemas.microsoft.com/office/spreadsheetml/2010/11/ac" url="C:\Users\cweic\Downloads\"/>
    </mc:Choice>
  </mc:AlternateContent>
  <xr:revisionPtr revIDLastSave="0" documentId="8_{9DC6E8E3-2C38-47C2-9284-5DFEDD88AF60}" xr6:coauthVersionLast="47" xr6:coauthVersionMax="47" xr10:uidLastSave="{00000000-0000-0000-0000-000000000000}"/>
  <workbookProtection workbookAlgorithmName="SHA-512" workbookHashValue="Pga56qnNvxcXpMwujHjqt7VAngtLTduAJc7Iy8zlTKiOGAd1vx917dkpmmc4SP4w9ADb6+oaMhMUi3ffeQa8Ww==" workbookSaltValue="qAwB8OLLT0inD0x9Z6CeRQ==" workbookSpinCount="100000" lockStructure="1"/>
  <bookViews>
    <workbookView xWindow="-120" yWindow="-120" windowWidth="29040" windowHeight="15720" xr2:uid="{00000000-000D-0000-FFFF-FFFF00000000}"/>
  </bookViews>
  <sheets>
    <sheet name="Menu" sheetId="12" r:id="rId1"/>
    <sheet name="Udlandet og i Dk over 24 timer" sheetId="3" r:id="rId2"/>
    <sheet name="Ark2" sheetId="15" state="hidden" r:id="rId3"/>
    <sheet name="Danmark - under 24 timer" sheetId="10" r:id="rId4"/>
    <sheet name=" område" sheetId="16" state="hidden" r:id="rId5"/>
    <sheet name="Udgiftsbilag" sheetId="6" state="hidden" r:id="rId6"/>
    <sheet name="Valutakurser" sheetId="8" state="hidden" r:id="rId7"/>
  </sheets>
  <externalReferences>
    <externalReference r:id="rId8"/>
    <externalReference r:id="rId9"/>
    <externalReference r:id="rId10"/>
  </externalReferences>
  <definedNames>
    <definedName name="_xlnm._FilterDatabase" localSheetId="2" hidden="1">'Ark2'!$B$10:$F$10</definedName>
    <definedName name="_xlcn.WorksheetConnection_NYKITRejseafregning.xlsxTabel11" hidden="1">Tabel1[]</definedName>
    <definedName name="aco">' område'!$C$25:$C$73</definedName>
    <definedName name="afdeling">#REF!</definedName>
    <definedName name="afdelinger" localSheetId="4">' område'!$C$25:$C$73</definedName>
    <definedName name="afdelinger">#REF!</definedName>
    <definedName name="afdelinger1">#REF!</definedName>
    <definedName name="afløning" localSheetId="4">#REF!</definedName>
    <definedName name="afløning">[1]Ark2!#REF!</definedName>
    <definedName name="afsnit">'[2] område'!$B$24:$B$76</definedName>
    <definedName name="aftale" localSheetId="4">[3]Ark2!$A$9:$A$10</definedName>
    <definedName name="aftale">[1]Ark2!$A$10:$A$11</definedName>
    <definedName name="aktivitet" localSheetId="4">[3]Ark2!$A$6:$A$7</definedName>
    <definedName name="aktivitet">[1]Ark2!$A$6:$A$7</definedName>
    <definedName name="ansættelsesforhold" localSheetId="4">[3]Ark2!$A$1:$A$3</definedName>
    <definedName name="ansættelsesforhold">[1]Ark2!$A$1:$A$3</definedName>
    <definedName name="attester">[3]Ark2!$N$2:$N$5</definedName>
    <definedName name="basis">#REF!</definedName>
    <definedName name="basis2">#REF!</definedName>
    <definedName name="begrundelse">[3]Ark2!$L$27:$L$30</definedName>
    <definedName name="betaling">'Ark2'!$B$2:$B$4</definedName>
    <definedName name="dækning">'[3]TR FTR AMIR'!$A$2:$A$1191</definedName>
    <definedName name="fratrædelse" localSheetId="4">[3]Ark2!$M$1:$M$11</definedName>
    <definedName name="fratrædelse">[1]Ark2!$M$1:$M$11</definedName>
    <definedName name="funktion">'[3]TR FTR AMIR'!$I$31:$I$397</definedName>
    <definedName name="geografi">[3]Ark2!$O$1:$O$122</definedName>
    <definedName name="Header">#REF!</definedName>
    <definedName name="individuel">[3]Ark2!$P$3:$P$576</definedName>
    <definedName name="Inst">'[2] område'!$A$24:$A$53</definedName>
    <definedName name="institutioner" localSheetId="4">#REF!</definedName>
    <definedName name="institutioner">[1]Ark2!#REF!</definedName>
    <definedName name="ja" localSheetId="4">[3]Ark2!$E$1:$E$2</definedName>
    <definedName name="ja">[1]Ark2!$E$1:$E$2</definedName>
    <definedName name="janej">[3]Ark2!$M$27:$M$28</definedName>
    <definedName name="los">#REF!</definedName>
    <definedName name="makreds">[3]Ark2!$C$12:$C$16</definedName>
    <definedName name="nummer">#REF!</definedName>
    <definedName name="område">#REF!</definedName>
    <definedName name="område1">#REF!</definedName>
    <definedName name="område2">#REF!</definedName>
    <definedName name="områdeB">#REF!</definedName>
    <definedName name="området" localSheetId="4">' område'!$A$4:$A$22</definedName>
    <definedName name="området">#REF!</definedName>
    <definedName name="orlov" localSheetId="4">[3]Ark2!$L$1:$L$7</definedName>
    <definedName name="orlov">[1]Ark2!$L$1:$L$4</definedName>
    <definedName name="person">#REF!</definedName>
    <definedName name="RawData">#REF!</definedName>
    <definedName name="RawHeader">#REF!</definedName>
    <definedName name="rolle">'[3]TR FTR AMIR'!$O$31:$O$41</definedName>
    <definedName name="skattekort">#REF!</definedName>
    <definedName name="Sprogkrav">[3]Ark2!$E$5:$E$7</definedName>
    <definedName name="stillinger">[3]stillinger!$A$2:$C$428</definedName>
    <definedName name="Tabel1_1" localSheetId="6" hidden="1">Valutakurser!#REF!</definedName>
    <definedName name="tillæg" localSheetId="4">[3]Ark2!$F$1:$F$3</definedName>
    <definedName name="tillæg">[1]Ark2!$F$1:$F$3</definedName>
    <definedName name="trin" localSheetId="4">[3]Ark2!$G$1:$G$2</definedName>
    <definedName name="trin">[1]Ark2!$G$1:$G$2</definedName>
    <definedName name="_xlnm.Print_Area" localSheetId="3">'Danmark - under 24 timer'!$A$1:$K$71</definedName>
    <definedName name="_xlnm.Print_Area" localSheetId="1">'Udlandet og i Dk over 24 timer'!$B$2:$M$84</definedName>
    <definedName name="vagttype" localSheetId="4">[3]Ark2!$C$1:$C$6</definedName>
    <definedName name="vagttype">[1]Ark2!$C$1:$C$5</definedName>
    <definedName name="valutakurser">Valutakurser!$F$2:$H$35</definedName>
    <definedName name="årsag" localSheetId="4">[3]Ark2!$H$1:$H$15</definedName>
    <definedName name="årsag">[1]Ark2!$H$1:$H$7</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el1-137c3e8c-e4a1-4a61-828f-5e2be9231836" name="Tabel1" connection="WorksheetConnection_NY KIT Rejseafregning.xlsx!Tabel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6" l="1"/>
  <c r="D5" i="16"/>
  <c r="E5" i="16"/>
  <c r="F5" i="16"/>
  <c r="D13" i="16"/>
  <c r="E13" i="16"/>
  <c r="F13" i="16"/>
  <c r="G13" i="16"/>
  <c r="C1" i="16"/>
  <c r="D88" i="16"/>
  <c r="E88" i="16"/>
  <c r="F88" i="16"/>
  <c r="G88" i="16"/>
  <c r="D89" i="16"/>
  <c r="E89" i="16"/>
  <c r="F89" i="16"/>
  <c r="G89" i="16"/>
  <c r="C2" i="16" l="1"/>
  <c r="B2" i="16"/>
  <c r="B1" i="16"/>
  <c r="G19" i="16"/>
  <c r="F19" i="16"/>
  <c r="E19" i="16"/>
  <c r="D19" i="16"/>
  <c r="G87" i="16"/>
  <c r="F87" i="16"/>
  <c r="E87" i="16"/>
  <c r="D87" i="16"/>
  <c r="G86" i="16"/>
  <c r="F86" i="16"/>
  <c r="E86" i="16"/>
  <c r="D86" i="16"/>
  <c r="G85" i="16"/>
  <c r="F85" i="16"/>
  <c r="E85" i="16"/>
  <c r="D85" i="16"/>
  <c r="G84" i="16"/>
  <c r="F84" i="16"/>
  <c r="E84" i="16"/>
  <c r="D84" i="16"/>
  <c r="G83" i="16"/>
  <c r="F83" i="16"/>
  <c r="E83" i="16"/>
  <c r="D83" i="16"/>
  <c r="G82" i="16"/>
  <c r="F82" i="16"/>
  <c r="E82" i="16"/>
  <c r="D82" i="16"/>
  <c r="G81" i="16"/>
  <c r="F81" i="16"/>
  <c r="E81" i="16"/>
  <c r="D81" i="16"/>
  <c r="G80" i="16"/>
  <c r="F80" i="16"/>
  <c r="E80" i="16"/>
  <c r="D80" i="16"/>
  <c r="G79" i="16"/>
  <c r="F79" i="16"/>
  <c r="E79" i="16"/>
  <c r="D79" i="16"/>
  <c r="G78" i="16"/>
  <c r="F78" i="16"/>
  <c r="E78" i="16"/>
  <c r="D78" i="16"/>
  <c r="G77" i="16"/>
  <c r="F77" i="16"/>
  <c r="E77" i="16"/>
  <c r="D77" i="16"/>
  <c r="G76" i="16"/>
  <c r="F76" i="16"/>
  <c r="E76" i="16"/>
  <c r="D76" i="16"/>
  <c r="G75" i="16"/>
  <c r="F75" i="16"/>
  <c r="E75" i="16"/>
  <c r="D75" i="16"/>
  <c r="G74" i="16"/>
  <c r="F74" i="16"/>
  <c r="E74" i="16"/>
  <c r="D74" i="16"/>
  <c r="G73" i="16"/>
  <c r="F73" i="16"/>
  <c r="E73" i="16"/>
  <c r="D73" i="16"/>
  <c r="G72" i="16"/>
  <c r="F72" i="16"/>
  <c r="E72" i="16"/>
  <c r="D72" i="16"/>
  <c r="G71" i="16"/>
  <c r="F71" i="16"/>
  <c r="E71" i="16"/>
  <c r="D71" i="16"/>
  <c r="G70" i="16"/>
  <c r="F70" i="16"/>
  <c r="E70" i="16"/>
  <c r="D70" i="16"/>
  <c r="G69" i="16"/>
  <c r="F69" i="16"/>
  <c r="E69" i="16"/>
  <c r="D69" i="16"/>
  <c r="G68" i="16"/>
  <c r="F68" i="16"/>
  <c r="E68" i="16"/>
  <c r="D68" i="16"/>
  <c r="G67" i="16"/>
  <c r="F67" i="16"/>
  <c r="E67" i="16"/>
  <c r="D67" i="16"/>
  <c r="G66" i="16"/>
  <c r="F66" i="16"/>
  <c r="E66" i="16"/>
  <c r="D66" i="16"/>
  <c r="G65" i="16"/>
  <c r="F65" i="16"/>
  <c r="E65" i="16"/>
  <c r="D65" i="16"/>
  <c r="G64" i="16"/>
  <c r="F64" i="16"/>
  <c r="E64" i="16"/>
  <c r="D64" i="16"/>
  <c r="G63" i="16"/>
  <c r="F63" i="16"/>
  <c r="E63" i="16"/>
  <c r="D63" i="16"/>
  <c r="G62" i="16"/>
  <c r="F62" i="16"/>
  <c r="E62" i="16"/>
  <c r="D62" i="16"/>
  <c r="G61" i="16"/>
  <c r="F61" i="16"/>
  <c r="E61" i="16"/>
  <c r="D61" i="16"/>
  <c r="G60" i="16"/>
  <c r="F60" i="16"/>
  <c r="E60" i="16"/>
  <c r="D60" i="16"/>
  <c r="G59" i="16"/>
  <c r="F59" i="16"/>
  <c r="E59" i="16"/>
  <c r="D59" i="16"/>
  <c r="G58" i="16"/>
  <c r="F58" i="16"/>
  <c r="E58" i="16"/>
  <c r="D58" i="16"/>
  <c r="G57" i="16"/>
  <c r="F57" i="16"/>
  <c r="E57" i="16"/>
  <c r="D57" i="16"/>
  <c r="G56" i="16"/>
  <c r="F56" i="16"/>
  <c r="E56" i="16"/>
  <c r="D56" i="16"/>
  <c r="G55" i="16"/>
  <c r="F55" i="16"/>
  <c r="E55" i="16"/>
  <c r="D55" i="16"/>
  <c r="G54" i="16"/>
  <c r="F54" i="16"/>
  <c r="E54" i="16"/>
  <c r="D54" i="16"/>
  <c r="G53" i="16"/>
  <c r="F53" i="16"/>
  <c r="E53" i="16"/>
  <c r="D53" i="16"/>
  <c r="G52" i="16"/>
  <c r="F52" i="16"/>
  <c r="E52" i="16"/>
  <c r="D52" i="16"/>
  <c r="G51" i="16"/>
  <c r="F51" i="16"/>
  <c r="E51" i="16"/>
  <c r="D51" i="16"/>
  <c r="G50" i="16"/>
  <c r="F50" i="16"/>
  <c r="E50" i="16"/>
  <c r="D50" i="16"/>
  <c r="G49" i="16"/>
  <c r="F49" i="16"/>
  <c r="E49" i="16"/>
  <c r="D49" i="16"/>
  <c r="G48" i="16"/>
  <c r="F48" i="16"/>
  <c r="E48" i="16"/>
  <c r="D48" i="16"/>
  <c r="G47" i="16"/>
  <c r="F47" i="16"/>
  <c r="E47" i="16"/>
  <c r="D47" i="16"/>
  <c r="G46" i="16"/>
  <c r="F46" i="16"/>
  <c r="E46" i="16"/>
  <c r="D46" i="16"/>
  <c r="G45" i="16"/>
  <c r="F45" i="16"/>
  <c r="E45" i="16"/>
  <c r="D45" i="16"/>
  <c r="G44" i="16"/>
  <c r="F44" i="16"/>
  <c r="E44" i="16"/>
  <c r="D44" i="16"/>
  <c r="G43" i="16"/>
  <c r="F43" i="16"/>
  <c r="E43" i="16"/>
  <c r="D43" i="16"/>
  <c r="G42" i="16"/>
  <c r="F42" i="16"/>
  <c r="E42" i="16"/>
  <c r="D42" i="16"/>
  <c r="G41" i="16"/>
  <c r="F41" i="16"/>
  <c r="E41" i="16"/>
  <c r="D41" i="16"/>
  <c r="G40" i="16"/>
  <c r="F40" i="16"/>
  <c r="E40" i="16"/>
  <c r="D40" i="16"/>
  <c r="G39" i="16"/>
  <c r="F39" i="16"/>
  <c r="E39" i="16"/>
  <c r="D39" i="16"/>
  <c r="G38" i="16"/>
  <c r="F38" i="16"/>
  <c r="E38" i="16"/>
  <c r="D38" i="16"/>
  <c r="G37" i="16"/>
  <c r="F37" i="16"/>
  <c r="E37" i="16"/>
  <c r="D37" i="16"/>
  <c r="G36" i="16"/>
  <c r="F36" i="16"/>
  <c r="E36" i="16"/>
  <c r="D36" i="16"/>
  <c r="G35" i="16"/>
  <c r="F35" i="16"/>
  <c r="E35" i="16"/>
  <c r="D35" i="16"/>
  <c r="G34" i="16"/>
  <c r="F34" i="16"/>
  <c r="E34" i="16"/>
  <c r="D34" i="16"/>
  <c r="G33" i="16"/>
  <c r="F33" i="16"/>
  <c r="E33" i="16"/>
  <c r="D33" i="16"/>
  <c r="G32" i="16"/>
  <c r="F32" i="16"/>
  <c r="E32" i="16"/>
  <c r="D32" i="16"/>
  <c r="G31" i="16"/>
  <c r="F31" i="16"/>
  <c r="E31" i="16"/>
  <c r="D31" i="16"/>
  <c r="G30" i="16"/>
  <c r="F30" i="16"/>
  <c r="E30" i="16"/>
  <c r="D30" i="16"/>
  <c r="G29" i="16"/>
  <c r="F29" i="16"/>
  <c r="E29" i="16"/>
  <c r="D29" i="16"/>
  <c r="G28" i="16"/>
  <c r="F28" i="16"/>
  <c r="E28" i="16"/>
  <c r="D28" i="16"/>
  <c r="G27" i="16"/>
  <c r="F27" i="16"/>
  <c r="E27" i="16"/>
  <c r="D27" i="16"/>
  <c r="G26" i="16"/>
  <c r="F26" i="16"/>
  <c r="E26" i="16"/>
  <c r="D26" i="16"/>
  <c r="G25" i="16"/>
  <c r="F25" i="16"/>
  <c r="E25" i="16"/>
  <c r="D25" i="16"/>
  <c r="C19" i="16" l="1"/>
  <c r="C5" i="16"/>
  <c r="C13" i="16"/>
  <c r="B19" i="16"/>
  <c r="B13" i="16"/>
  <c r="B5" i="16"/>
  <c r="B83" i="16"/>
  <c r="B88" i="16"/>
  <c r="B89" i="16"/>
  <c r="C63" i="16"/>
  <c r="C88" i="16"/>
  <c r="C89" i="16"/>
  <c r="C52" i="16"/>
  <c r="C54" i="16"/>
  <c r="C79" i="16"/>
  <c r="C39" i="16"/>
  <c r="C81" i="16"/>
  <c r="C30" i="16"/>
  <c r="C68" i="16"/>
  <c r="C38" i="16"/>
  <c r="C55" i="16"/>
  <c r="C36" i="16"/>
  <c r="C76" i="16"/>
  <c r="C46" i="16"/>
  <c r="C84" i="16"/>
  <c r="C31" i="16"/>
  <c r="C47" i="16"/>
  <c r="C40" i="16"/>
  <c r="C56" i="16"/>
  <c r="C71" i="16"/>
  <c r="C86" i="16"/>
  <c r="C28" i="16"/>
  <c r="C44" i="16"/>
  <c r="C60" i="16"/>
  <c r="C25" i="16"/>
  <c r="C32" i="16"/>
  <c r="C48" i="16"/>
  <c r="C33" i="16"/>
  <c r="C41" i="16"/>
  <c r="C49" i="16"/>
  <c r="C57" i="16"/>
  <c r="C65" i="16"/>
  <c r="C73" i="16"/>
  <c r="C78" i="16"/>
  <c r="C83" i="16"/>
  <c r="C62" i="16"/>
  <c r="C70" i="16"/>
  <c r="C27" i="16"/>
  <c r="C35" i="16"/>
  <c r="C43" i="16"/>
  <c r="C51" i="16"/>
  <c r="C59" i="16"/>
  <c r="C67" i="16"/>
  <c r="C75" i="16"/>
  <c r="C85" i="16"/>
  <c r="C64" i="16"/>
  <c r="C72" i="16"/>
  <c r="C29" i="16"/>
  <c r="C37" i="16"/>
  <c r="C45" i="16"/>
  <c r="C53" i="16"/>
  <c r="C61" i="16"/>
  <c r="C69" i="16"/>
  <c r="C77" i="16"/>
  <c r="C82" i="16"/>
  <c r="C87" i="16"/>
  <c r="C26" i="16"/>
  <c r="C34" i="16"/>
  <c r="C42" i="16"/>
  <c r="C50" i="16"/>
  <c r="C58" i="16"/>
  <c r="C66" i="16"/>
  <c r="C74" i="16"/>
  <c r="B27" i="16"/>
  <c r="B34" i="16"/>
  <c r="B41" i="16"/>
  <c r="B59" i="16"/>
  <c r="B66" i="16"/>
  <c r="B73" i="16"/>
  <c r="B30" i="16"/>
  <c r="B37" i="16"/>
  <c r="B55" i="16"/>
  <c r="B62" i="16"/>
  <c r="B69" i="16"/>
  <c r="B81" i="16"/>
  <c r="B26" i="16"/>
  <c r="B58" i="16"/>
  <c r="B29" i="16"/>
  <c r="B47" i="16"/>
  <c r="B54" i="16"/>
  <c r="B61" i="16"/>
  <c r="B51" i="16"/>
  <c r="B65" i="16"/>
  <c r="B25" i="16"/>
  <c r="B43" i="16"/>
  <c r="B50" i="16"/>
  <c r="B57" i="16"/>
  <c r="B35" i="16"/>
  <c r="B42" i="16"/>
  <c r="B49" i="16"/>
  <c r="B67" i="16"/>
  <c r="B33" i="16"/>
  <c r="B39" i="16"/>
  <c r="B46" i="16"/>
  <c r="B53" i="16"/>
  <c r="B71" i="16"/>
  <c r="B77" i="16"/>
  <c r="B31" i="16"/>
  <c r="B38" i="16"/>
  <c r="B45" i="16"/>
  <c r="B63" i="16"/>
  <c r="B70" i="16"/>
  <c r="B82" i="16"/>
  <c r="B75" i="16"/>
  <c r="B79" i="16"/>
  <c r="B86" i="16"/>
  <c r="B74" i="16"/>
  <c r="B78" i="16"/>
  <c r="B85" i="16"/>
  <c r="B84" i="16"/>
  <c r="B28" i="16"/>
  <c r="B32" i="16"/>
  <c r="B36" i="16"/>
  <c r="B40" i="16"/>
  <c r="B44" i="16"/>
  <c r="B48" i="16"/>
  <c r="B52" i="16"/>
  <c r="B56" i="16"/>
  <c r="B60" i="16"/>
  <c r="B64" i="16"/>
  <c r="B68" i="16"/>
  <c r="B72" i="16"/>
  <c r="B76" i="16"/>
  <c r="B80" i="16"/>
  <c r="B87" i="16"/>
  <c r="C80" i="16"/>
  <c r="F2545" i="15" l="1"/>
  <c r="F2543" i="15"/>
  <c r="F2544" i="15"/>
  <c r="F2614" i="15"/>
  <c r="F2612" i="15"/>
  <c r="F2611" i="15"/>
  <c r="F2610" i="15"/>
  <c r="F2613" i="15"/>
  <c r="F2615" i="15"/>
  <c r="F2755" i="15"/>
  <c r="F2758" i="15"/>
  <c r="F2759" i="15"/>
  <c r="F2757" i="15"/>
  <c r="F2756" i="15"/>
  <c r="F2752" i="15"/>
  <c r="F2753" i="15"/>
  <c r="F2891" i="15"/>
  <c r="F2888" i="15"/>
  <c r="F2890" i="15"/>
  <c r="F2889" i="15"/>
  <c r="F761" i="15"/>
  <c r="F760" i="15"/>
  <c r="F2574" i="15"/>
  <c r="F2573" i="15"/>
  <c r="F2675" i="15"/>
  <c r="F2674" i="15"/>
  <c r="F3249" i="15"/>
  <c r="F3250" i="15"/>
  <c r="F3247" i="15"/>
  <c r="F842" i="15"/>
  <c r="F840" i="15"/>
  <c r="F841" i="15"/>
  <c r="F843" i="15"/>
  <c r="F3079" i="15"/>
  <c r="F3078" i="15"/>
  <c r="F941" i="15"/>
  <c r="F945" i="15"/>
  <c r="F943" i="15"/>
  <c r="F944" i="15"/>
  <c r="F3343" i="15"/>
  <c r="F3342" i="15"/>
  <c r="F3344" i="15"/>
  <c r="F2712" i="15"/>
  <c r="F786" i="15"/>
  <c r="F784" i="15"/>
  <c r="F785" i="15"/>
  <c r="F2864" i="15"/>
  <c r="F2863" i="15"/>
  <c r="F2867" i="15"/>
  <c r="F2865" i="15"/>
  <c r="F2862" i="15"/>
  <c r="F2868" i="15"/>
  <c r="F3248" i="15"/>
  <c r="F3176" i="15"/>
  <c r="F3481" i="15"/>
  <c r="F809" i="15"/>
  <c r="F807" i="15"/>
  <c r="F810" i="15"/>
  <c r="F805" i="15"/>
  <c r="F803" i="15"/>
  <c r="F808" i="15"/>
  <c r="F806" i="15"/>
  <c r="F800" i="15"/>
  <c r="F801" i="15"/>
  <c r="F804" i="15"/>
  <c r="F3892" i="15"/>
  <c r="F3891" i="15"/>
  <c r="F3478" i="15"/>
  <c r="F2887" i="15"/>
  <c r="F2866" i="15"/>
  <c r="F2754" i="15"/>
  <c r="F3177" i="15"/>
  <c r="F942" i="15"/>
  <c r="F2575" i="15"/>
  <c r="F711" i="15"/>
  <c r="F802" i="15"/>
  <c r="F712" i="15"/>
  <c r="F3080" i="15"/>
  <c r="F2572" i="15"/>
  <c r="F3450" i="15"/>
  <c r="F1001" i="15"/>
  <c r="F709" i="15"/>
  <c r="F2725" i="15"/>
  <c r="F3423" i="15"/>
  <c r="F3507" i="15"/>
  <c r="F3201" i="15"/>
  <c r="F3028" i="15"/>
  <c r="F3259" i="15"/>
  <c r="F3421" i="15"/>
  <c r="F976" i="15"/>
  <c r="F3497" i="15"/>
  <c r="F977" i="15"/>
  <c r="F3197" i="15"/>
  <c r="F3114" i="15"/>
  <c r="F2724" i="15"/>
  <c r="F692" i="15"/>
  <c r="F690" i="15"/>
  <c r="F696" i="15"/>
  <c r="F748" i="15"/>
  <c r="F698" i="15"/>
  <c r="F695" i="15"/>
  <c r="F747" i="15"/>
  <c r="F749" i="15"/>
  <c r="F693" i="15"/>
  <c r="F699" i="15"/>
  <c r="F2970" i="15"/>
  <c r="F798" i="15"/>
  <c r="F796" i="15"/>
  <c r="F795" i="15"/>
  <c r="F790" i="15"/>
  <c r="F791" i="15"/>
  <c r="F793" i="15"/>
  <c r="F792" i="15"/>
  <c r="F794" i="15"/>
  <c r="F797" i="15"/>
  <c r="F933" i="15"/>
  <c r="F936" i="15"/>
  <c r="F937" i="15"/>
  <c r="F938" i="15"/>
  <c r="F934" i="15"/>
  <c r="F939" i="15"/>
  <c r="F935" i="15"/>
  <c r="F940" i="15"/>
  <c r="F686" i="15"/>
  <c r="F687" i="15"/>
  <c r="F783" i="15"/>
  <c r="F979" i="15"/>
  <c r="F994" i="15"/>
  <c r="F995" i="15"/>
  <c r="F984" i="15"/>
  <c r="F980" i="15"/>
  <c r="F988" i="15"/>
  <c r="F996" i="15"/>
  <c r="F985" i="15"/>
  <c r="F981" i="15"/>
  <c r="F992" i="15"/>
  <c r="F991" i="15"/>
  <c r="F986" i="15"/>
  <c r="F987" i="15"/>
  <c r="F989" i="15"/>
  <c r="F993" i="15"/>
  <c r="F823" i="15"/>
  <c r="F827" i="15"/>
  <c r="F828" i="15"/>
  <c r="F830" i="15"/>
  <c r="F831" i="15"/>
  <c r="F833" i="15"/>
  <c r="F826" i="15"/>
  <c r="F829" i="15"/>
  <c r="F824" i="15"/>
  <c r="F825" i="15"/>
  <c r="F832" i="15"/>
  <c r="F931" i="15"/>
  <c r="F930" i="15"/>
  <c r="F972" i="15"/>
  <c r="F781" i="15"/>
  <c r="F142" i="15"/>
  <c r="F753" i="15"/>
  <c r="F756" i="15"/>
  <c r="F773" i="15"/>
  <c r="F774" i="15"/>
  <c r="F776" i="15"/>
  <c r="F775" i="15"/>
  <c r="F772" i="15"/>
  <c r="F665" i="15"/>
  <c r="F677" i="15"/>
  <c r="F769" i="15"/>
  <c r="F770" i="15"/>
  <c r="F771" i="15"/>
  <c r="F527" i="15"/>
  <c r="F528" i="15"/>
  <c r="F532" i="15"/>
  <c r="F533" i="15"/>
  <c r="F534" i="15"/>
  <c r="F535" i="15"/>
  <c r="F536" i="15"/>
  <c r="F537" i="15"/>
  <c r="F538" i="15"/>
  <c r="F529" i="15"/>
  <c r="F530" i="15"/>
  <c r="F531" i="15"/>
  <c r="F982" i="15"/>
  <c r="F779" i="15"/>
  <c r="F932" i="15"/>
  <c r="F757" i="15"/>
  <c r="F758" i="15"/>
  <c r="F759" i="15"/>
  <c r="F788" i="15"/>
  <c r="F789" i="15"/>
  <c r="F4002" i="15"/>
  <c r="F3999" i="15"/>
  <c r="F3947" i="15"/>
  <c r="F3944" i="15"/>
  <c r="F3673" i="15"/>
  <c r="F3877" i="15"/>
  <c r="F180" i="15"/>
  <c r="F237" i="15"/>
  <c r="F1205" i="15"/>
  <c r="F1288" i="15"/>
  <c r="F1287" i="15"/>
  <c r="F1245" i="15"/>
  <c r="F1248" i="15"/>
  <c r="F1195" i="15"/>
  <c r="F1246" i="15"/>
  <c r="F2537" i="15"/>
  <c r="F2557" i="15"/>
  <c r="F2541" i="15"/>
  <c r="F2540" i="15"/>
  <c r="F2559" i="15"/>
  <c r="F2560" i="15"/>
  <c r="F2558" i="15"/>
  <c r="F2538" i="15"/>
  <c r="F2539" i="15"/>
  <c r="F2972" i="15"/>
  <c r="F2973" i="15"/>
  <c r="F2974" i="15"/>
  <c r="F2975" i="15"/>
  <c r="F3437" i="15"/>
  <c r="F3441" i="15"/>
  <c r="F3444" i="15"/>
  <c r="F3439" i="15"/>
  <c r="F2536" i="15"/>
  <c r="F2697" i="15"/>
  <c r="F2704" i="15"/>
  <c r="F2700" i="15"/>
  <c r="F2703" i="15"/>
  <c r="F2705" i="15"/>
  <c r="F2698" i="15"/>
  <c r="F2701" i="15"/>
  <c r="F2699" i="15"/>
  <c r="F2706" i="15"/>
  <c r="F2702" i="15"/>
  <c r="F3526" i="15"/>
  <c r="F3465" i="15"/>
  <c r="F3378" i="15"/>
  <c r="F3376" i="15"/>
  <c r="F3368" i="15"/>
  <c r="F983" i="15"/>
  <c r="F3058" i="15"/>
  <c r="F3060" i="15"/>
  <c r="F3061" i="15"/>
  <c r="F3062" i="15"/>
  <c r="F3059" i="15"/>
  <c r="F3071" i="15"/>
  <c r="F3069" i="15"/>
  <c r="F3064" i="15"/>
  <c r="F3063" i="15"/>
  <c r="F3070" i="15"/>
  <c r="F3065" i="15"/>
  <c r="F3066" i="15"/>
  <c r="F3068" i="15"/>
  <c r="F3067" i="15"/>
  <c r="F2869" i="15"/>
  <c r="F2881" i="15"/>
  <c r="F2870" i="15"/>
  <c r="F2872" i="15"/>
  <c r="F2873" i="15"/>
  <c r="F2880" i="15"/>
  <c r="F2874" i="15"/>
  <c r="F2969" i="15"/>
  <c r="F3231" i="15"/>
  <c r="F3242" i="15"/>
  <c r="F3243" i="15"/>
  <c r="F3235" i="15"/>
  <c r="F3330" i="15"/>
  <c r="F3233" i="15"/>
  <c r="F2744" i="15"/>
  <c r="F2746" i="15"/>
  <c r="F2859" i="15"/>
  <c r="F2858" i="15"/>
  <c r="F2745" i="15"/>
  <c r="F3379" i="15"/>
  <c r="F3381" i="15"/>
  <c r="F3382" i="15"/>
  <c r="F3383" i="15"/>
  <c r="F3380" i="15"/>
  <c r="F3384" i="15"/>
  <c r="F971" i="15"/>
  <c r="F3169" i="15"/>
  <c r="F3170" i="15"/>
  <c r="F3171" i="15"/>
  <c r="F3409" i="15"/>
  <c r="F780" i="15"/>
  <c r="F782" i="15"/>
  <c r="F2694" i="15"/>
  <c r="F2607" i="15"/>
  <c r="F2608" i="15"/>
  <c r="F2562" i="15"/>
  <c r="F3334" i="15"/>
  <c r="F2564" i="15"/>
  <c r="F2666" i="15"/>
  <c r="F2662" i="15"/>
  <c r="F682" i="15"/>
  <c r="F2667" i="15"/>
  <c r="F684" i="15"/>
  <c r="F2663" i="15"/>
  <c r="F683" i="15"/>
  <c r="F2664" i="15"/>
  <c r="F2665" i="15"/>
  <c r="F549" i="15"/>
  <c r="F550" i="15"/>
  <c r="F3413" i="15"/>
  <c r="F978" i="15"/>
  <c r="F2668" i="15"/>
  <c r="F3336" i="15"/>
  <c r="F2871" i="15"/>
  <c r="F2876" i="15"/>
  <c r="F2877" i="15"/>
  <c r="F2875" i="15"/>
  <c r="F2879" i="15"/>
  <c r="F2878" i="15"/>
  <c r="F3377" i="15"/>
  <c r="F3369" i="15"/>
  <c r="F3370" i="15"/>
  <c r="F3371" i="15"/>
  <c r="F3232" i="15"/>
  <c r="F3240" i="15"/>
  <c r="F3237" i="15"/>
  <c r="F3241" i="15"/>
  <c r="F3244" i="15"/>
  <c r="F3236" i="15"/>
  <c r="F3331" i="15"/>
  <c r="F3234" i="15"/>
  <c r="F3239" i="15"/>
  <c r="F3238" i="15"/>
  <c r="F3333" i="15"/>
  <c r="F3332" i="15"/>
  <c r="F3438" i="15"/>
  <c r="F3446" i="15"/>
  <c r="F3443" i="15"/>
  <c r="F3440" i="15"/>
  <c r="F1510" i="15"/>
  <c r="F3442" i="15"/>
  <c r="F3466" i="15"/>
  <c r="F3467" i="15"/>
  <c r="F3469" i="15"/>
  <c r="F3470" i="15"/>
  <c r="F2566" i="15"/>
  <c r="F2568" i="15"/>
  <c r="F2567" i="15"/>
  <c r="F2860" i="15"/>
  <c r="F1528" i="15"/>
  <c r="F1345" i="15"/>
  <c r="F1472" i="15"/>
  <c r="F1443" i="15"/>
  <c r="F1442" i="15"/>
  <c r="F1448" i="15"/>
  <c r="F1437" i="15"/>
  <c r="F1439" i="15"/>
  <c r="F1458" i="15"/>
  <c r="F1440" i="15"/>
  <c r="F1455" i="15"/>
  <c r="F1447" i="15"/>
  <c r="F1456" i="15"/>
  <c r="F1513" i="15"/>
  <c r="F1507" i="15"/>
  <c r="F1509" i="15"/>
  <c r="F1516" i="15"/>
  <c r="F1519" i="15"/>
  <c r="F1524" i="15"/>
  <c r="F1525" i="15"/>
  <c r="F1372" i="15"/>
  <c r="F1369" i="15"/>
  <c r="F1373" i="15"/>
  <c r="F1370" i="15"/>
  <c r="F964" i="15"/>
  <c r="F2516" i="15"/>
  <c r="F2513" i="15"/>
  <c r="F917" i="15"/>
  <c r="F754" i="15"/>
  <c r="F95" i="15"/>
  <c r="F96" i="15"/>
  <c r="F3386" i="15"/>
  <c r="F3513" i="15"/>
  <c r="F2577" i="15"/>
  <c r="F691" i="15"/>
  <c r="F694" i="15"/>
  <c r="F697" i="15"/>
  <c r="F2971" i="15"/>
  <c r="F799" i="15"/>
  <c r="F2976" i="15"/>
  <c r="F3388" i="15"/>
  <c r="F990" i="15"/>
  <c r="F2688" i="15"/>
  <c r="F3393" i="15"/>
  <c r="F2661" i="15"/>
  <c r="F526" i="15"/>
  <c r="F2689" i="15"/>
  <c r="F3410" i="15"/>
  <c r="F3420" i="15"/>
  <c r="F3417" i="15"/>
  <c r="F3428" i="15"/>
  <c r="F3416" i="15"/>
  <c r="F3427" i="15"/>
  <c r="F3412" i="15"/>
  <c r="F975" i="15"/>
  <c r="F2606" i="15"/>
  <c r="F973" i="15"/>
  <c r="F3429" i="15"/>
  <c r="F3414" i="15"/>
  <c r="F3411" i="15"/>
  <c r="F2693" i="15"/>
  <c r="F3418" i="15"/>
  <c r="F2692" i="15"/>
  <c r="F2691" i="15"/>
  <c r="F2671" i="15"/>
  <c r="F2672" i="15"/>
  <c r="F3419" i="15"/>
  <c r="F2561" i="15"/>
  <c r="F2673" i="15"/>
  <c r="F3432" i="15"/>
  <c r="F3433" i="15"/>
  <c r="F2690" i="15"/>
  <c r="F3415" i="15"/>
  <c r="F2687" i="15"/>
  <c r="F2669" i="15"/>
  <c r="F3430" i="15"/>
  <c r="F3425" i="15"/>
  <c r="F4006" i="15"/>
  <c r="F3426" i="15"/>
  <c r="F974" i="15"/>
  <c r="F2670" i="15"/>
  <c r="F3431" i="15"/>
  <c r="F3335" i="15"/>
  <c r="F3898" i="15"/>
  <c r="F3367" i="15"/>
  <c r="F3445" i="15"/>
  <c r="F3447" i="15"/>
  <c r="F3468" i="15"/>
  <c r="F3471" i="15"/>
  <c r="F2565" i="15"/>
  <c r="F1384" i="15"/>
  <c r="F3890" i="15"/>
  <c r="F3873" i="15"/>
  <c r="F1784" i="15"/>
  <c r="F3545" i="15"/>
  <c r="F3546" i="15"/>
  <c r="F3547" i="15"/>
  <c r="F3541" i="15"/>
  <c r="F3542" i="15"/>
  <c r="F3550" i="15"/>
  <c r="F3548" i="15"/>
  <c r="F3552" i="15"/>
  <c r="F3543" i="15"/>
  <c r="F3551" i="15"/>
  <c r="F3549" i="15"/>
  <c r="F3553" i="15"/>
  <c r="F3539" i="15"/>
  <c r="F3540" i="15"/>
  <c r="F3544" i="15"/>
  <c r="F1783" i="15"/>
  <c r="F2420" i="15"/>
  <c r="F2419" i="15"/>
  <c r="F2421" i="15"/>
  <c r="F2415" i="15"/>
  <c r="F2416" i="15"/>
  <c r="F2417" i="15"/>
  <c r="F2418" i="15"/>
  <c r="F2422" i="15"/>
  <c r="F4032" i="15"/>
  <c r="F4033" i="15"/>
  <c r="F4036" i="15"/>
  <c r="F4037" i="15"/>
  <c r="F4035" i="15"/>
  <c r="F4040" i="15"/>
  <c r="F4039" i="15"/>
  <c r="F4041" i="15"/>
  <c r="F4034" i="15"/>
  <c r="F4038" i="15"/>
  <c r="F3532" i="15"/>
  <c r="F3534" i="15"/>
  <c r="F3533" i="15"/>
  <c r="F3530" i="15"/>
  <c r="F3537" i="15"/>
  <c r="F3535" i="15"/>
  <c r="F3536" i="15"/>
  <c r="F3531" i="15"/>
  <c r="F3528" i="15"/>
  <c r="F3529" i="15"/>
  <c r="F1788" i="15"/>
  <c r="F1789" i="15"/>
  <c r="F2487" i="15"/>
  <c r="F2428" i="15"/>
  <c r="F2299" i="15"/>
  <c r="F2437" i="15"/>
  <c r="F2441" i="15"/>
  <c r="F2436" i="15"/>
  <c r="F2440" i="15"/>
  <c r="F2439" i="15"/>
  <c r="F2438" i="15"/>
  <c r="F2465" i="15"/>
  <c r="F2466" i="15"/>
  <c r="F2467" i="15"/>
  <c r="F2468" i="15"/>
  <c r="F2469" i="15"/>
  <c r="F2481" i="15"/>
  <c r="F2482" i="15"/>
  <c r="F2483" i="15"/>
  <c r="F2484" i="15"/>
  <c r="F2486" i="15"/>
  <c r="F2485" i="15"/>
  <c r="F2443" i="15"/>
  <c r="F2488" i="15"/>
  <c r="F2461" i="15"/>
  <c r="F2462" i="15"/>
  <c r="F2463" i="15"/>
  <c r="F2464" i="15"/>
  <c r="F2431" i="15"/>
  <c r="F2475" i="15"/>
  <c r="F2453" i="15"/>
  <c r="F2444" i="15"/>
  <c r="F2455" i="15"/>
  <c r="F2452" i="15"/>
  <c r="F2442" i="15"/>
  <c r="F2451" i="15"/>
  <c r="F2445" i="15"/>
  <c r="F2470" i="15"/>
  <c r="F2471" i="15"/>
  <c r="F2448" i="15"/>
  <c r="F2447" i="15"/>
  <c r="F2429" i="15"/>
  <c r="F2433" i="15"/>
  <c r="F2432" i="15"/>
  <c r="F2472" i="15"/>
  <c r="F2473" i="15"/>
  <c r="F2489" i="15"/>
  <c r="F2479" i="15"/>
  <c r="F2454" i="15"/>
  <c r="F2480" i="15"/>
  <c r="F2458" i="15"/>
  <c r="F2459" i="15"/>
  <c r="F2446" i="15"/>
  <c r="F2450" i="15"/>
  <c r="F2460" i="15"/>
  <c r="F2457" i="15"/>
  <c r="F2435" i="15"/>
  <c r="F2456" i="15"/>
  <c r="F2449" i="15"/>
  <c r="F2430" i="15"/>
  <c r="F2434" i="15"/>
  <c r="F2490" i="15"/>
  <c r="F2476" i="15"/>
  <c r="F2478" i="15"/>
  <c r="F2477" i="15"/>
  <c r="F2474" i="15"/>
  <c r="F2427" i="15"/>
  <c r="F2423" i="15"/>
  <c r="F2425" i="15"/>
  <c r="F2424" i="15"/>
  <c r="F2296" i="15"/>
  <c r="F2294" i="15"/>
  <c r="F2310" i="15"/>
  <c r="F2426" i="15"/>
  <c r="F2491" i="15"/>
  <c r="F2298" i="15"/>
  <c r="F2295" i="15"/>
  <c r="F2297" i="15"/>
  <c r="F4064" i="15"/>
  <c r="F4065" i="15"/>
  <c r="F19" i="15"/>
  <c r="F15" i="15"/>
  <c r="F16" i="15"/>
  <c r="F17" i="15"/>
  <c r="F18" i="15"/>
  <c r="F13" i="15"/>
  <c r="F12" i="15"/>
  <c r="F22" i="15"/>
  <c r="F21" i="15"/>
  <c r="F20" i="15"/>
  <c r="F14" i="15"/>
  <c r="F11" i="15"/>
  <c r="F4031" i="15"/>
  <c r="F4030" i="15"/>
  <c r="F4029" i="15"/>
  <c r="F4027" i="15"/>
  <c r="F4007" i="15"/>
  <c r="F4028" i="15"/>
  <c r="F4019" i="15"/>
  <c r="F4009" i="15"/>
  <c r="F4008" i="15"/>
  <c r="F4021" i="15"/>
  <c r="F4023" i="15"/>
  <c r="F4020" i="15"/>
  <c r="F4022" i="15"/>
  <c r="F4014" i="15"/>
  <c r="F4011" i="15"/>
  <c r="F4010" i="15"/>
  <c r="F4012" i="15"/>
  <c r="F4013" i="15"/>
  <c r="F4015" i="15"/>
  <c r="F4016" i="15"/>
  <c r="F4017" i="15"/>
  <c r="F4018" i="15"/>
  <c r="F4026" i="15"/>
  <c r="F4024" i="15"/>
  <c r="F4025" i="15"/>
  <c r="F4048" i="15"/>
  <c r="F4054" i="15"/>
  <c r="F4046" i="15"/>
  <c r="F4052" i="15"/>
  <c r="F4056" i="15"/>
  <c r="F4044" i="15"/>
  <c r="F4042" i="15"/>
  <c r="F4050" i="15"/>
  <c r="F4049" i="15"/>
  <c r="F4059" i="15"/>
  <c r="F4055" i="15"/>
  <c r="F4060" i="15"/>
  <c r="F4062" i="15"/>
  <c r="F4061" i="15"/>
  <c r="F4047" i="15"/>
  <c r="F4058" i="15"/>
  <c r="F4053" i="15"/>
  <c r="F4057" i="15"/>
  <c r="F4045" i="15"/>
  <c r="F4051" i="15"/>
  <c r="F4043" i="15"/>
  <c r="F3156" i="15" l="1"/>
  <c r="F3106" i="15"/>
  <c r="F2778" i="15"/>
  <c r="F2735" i="15"/>
  <c r="F2593" i="15"/>
  <c r="F3337" i="15"/>
  <c r="F3637" i="15"/>
  <c r="F3972" i="15"/>
  <c r="F3267" i="15"/>
  <c r="F1332" i="15"/>
  <c r="F1032" i="15"/>
  <c r="F3738" i="15"/>
  <c r="F3245" i="15"/>
  <c r="F2893" i="15"/>
  <c r="F3073" i="15"/>
  <c r="F3456" i="15"/>
  <c r="F3158" i="15"/>
  <c r="F968" i="15"/>
  <c r="F3348" i="15"/>
  <c r="F2218" i="15"/>
  <c r="F2371" i="15"/>
  <c r="F3146" i="15"/>
  <c r="F1393" i="15"/>
  <c r="F3508" i="15"/>
  <c r="F3523" i="15"/>
  <c r="F3056" i="15"/>
  <c r="F2895" i="15"/>
  <c r="F1012" i="15"/>
  <c r="F3082" i="15"/>
  <c r="F3004" i="15"/>
  <c r="F2658" i="15"/>
  <c r="F2830" i="15"/>
  <c r="F3175" i="15"/>
  <c r="F3230" i="15"/>
  <c r="F3123" i="15"/>
  <c r="F2942" i="15"/>
  <c r="F3159" i="15"/>
  <c r="F957" i="15"/>
  <c r="F3276" i="15"/>
  <c r="F3090" i="15"/>
  <c r="F2931" i="15"/>
  <c r="F1014" i="15"/>
  <c r="F2576" i="15"/>
  <c r="F3347" i="15"/>
  <c r="F963" i="15"/>
  <c r="F813" i="15"/>
  <c r="F3324" i="15"/>
  <c r="F1565" i="15"/>
  <c r="F2899" i="15"/>
  <c r="F850" i="15"/>
  <c r="F3089" i="15"/>
  <c r="F3361" i="15"/>
  <c r="F2892" i="15"/>
  <c r="F2018" i="15"/>
  <c r="F3352" i="15"/>
  <c r="F3134" i="15"/>
  <c r="F2581" i="15"/>
  <c r="F2919" i="15"/>
  <c r="F969" i="15"/>
  <c r="F3308" i="15"/>
  <c r="F716" i="15"/>
  <c r="F3322" i="15"/>
  <c r="F2948" i="15"/>
  <c r="F3365" i="15"/>
  <c r="F3216" i="15"/>
  <c r="F2579" i="15"/>
  <c r="F965" i="15"/>
  <c r="F3404" i="15"/>
  <c r="F741" i="15"/>
  <c r="F1030" i="15"/>
  <c r="F3364" i="15"/>
  <c r="F928" i="15"/>
  <c r="F3895" i="15"/>
  <c r="F3108" i="15"/>
  <c r="F3152" i="15"/>
  <c r="F2836" i="15"/>
  <c r="F3141" i="15"/>
  <c r="F1390" i="15"/>
  <c r="F2782" i="15"/>
  <c r="F815" i="15"/>
  <c r="F2797" i="15"/>
  <c r="F818" i="15"/>
  <c r="F3512" i="15"/>
  <c r="F2743" i="15"/>
  <c r="F3102" i="15"/>
  <c r="F2591" i="15"/>
  <c r="F2604" i="15"/>
  <c r="F3127" i="15"/>
  <c r="F811" i="15"/>
  <c r="F820" i="15"/>
  <c r="F822" i="15"/>
  <c r="F3183" i="15"/>
  <c r="F3149" i="15"/>
  <c r="F3366" i="15"/>
  <c r="F3375" i="15"/>
  <c r="F3320" i="15"/>
  <c r="F949" i="15"/>
  <c r="F816" i="15"/>
  <c r="F3309" i="15"/>
  <c r="F3359" i="15"/>
  <c r="F3374" i="15"/>
  <c r="F2584" i="15"/>
  <c r="F2594" i="15"/>
  <c r="F2682" i="15"/>
  <c r="F3215" i="15"/>
  <c r="F1408" i="15"/>
  <c r="F3257" i="15"/>
  <c r="F720" i="15"/>
  <c r="F3289" i="15"/>
  <c r="F3349" i="15"/>
  <c r="F3269" i="15"/>
  <c r="F2904" i="15"/>
  <c r="F3074" i="15"/>
  <c r="F3099" i="15"/>
  <c r="F2578" i="15"/>
  <c r="F2639" i="15"/>
  <c r="F2841" i="15"/>
  <c r="F970" i="15"/>
  <c r="F3072" i="15"/>
  <c r="F2839" i="15"/>
  <c r="F2967" i="15"/>
  <c r="F1756" i="15"/>
  <c r="F861" i="15"/>
  <c r="F3140" i="15"/>
  <c r="F2944" i="15"/>
  <c r="F2903" i="15"/>
  <c r="F1395" i="15"/>
  <c r="F3210" i="15"/>
  <c r="F812" i="15"/>
  <c r="F2946" i="15"/>
  <c r="F3136" i="15"/>
  <c r="F817" i="15"/>
  <c r="F3904" i="15"/>
  <c r="F1396" i="15"/>
  <c r="F1409" i="15"/>
  <c r="F1406" i="15"/>
  <c r="F1397" i="15"/>
  <c r="F3897" i="15"/>
  <c r="F1389" i="15"/>
  <c r="F3900" i="15"/>
  <c r="F3901" i="15"/>
  <c r="F1387" i="15"/>
  <c r="F3903" i="15"/>
  <c r="F1404" i="15"/>
  <c r="F1403" i="15"/>
  <c r="F3896" i="15"/>
  <c r="F1400" i="15"/>
  <c r="F1385" i="15"/>
  <c r="F3894" i="15"/>
  <c r="F3899" i="15"/>
  <c r="F2924" i="15"/>
  <c r="F1399" i="15"/>
  <c r="F1391" i="15"/>
  <c r="F3321" i="15"/>
  <c r="F1376" i="15"/>
  <c r="F1020" i="15"/>
  <c r="F2635" i="15"/>
  <c r="F3280" i="15"/>
  <c r="F1392" i="15"/>
  <c r="F3696" i="15"/>
  <c r="F1401" i="15"/>
  <c r="F1398" i="15"/>
  <c r="F1386" i="15"/>
  <c r="F1407" i="15"/>
  <c r="F1402" i="15"/>
  <c r="F3311" i="15"/>
  <c r="F2941" i="15"/>
  <c r="F860" i="15"/>
  <c r="F2636" i="15"/>
  <c r="F3310" i="15"/>
  <c r="F2775" i="15"/>
  <c r="F2884" i="15"/>
  <c r="F2619" i="15"/>
  <c r="F2984" i="15"/>
  <c r="F2776" i="15"/>
  <c r="F3254" i="15"/>
  <c r="F2902" i="15"/>
  <c r="F2781" i="15"/>
  <c r="F3168" i="15"/>
  <c r="F3036" i="15"/>
  <c r="F2761" i="15"/>
  <c r="F3510" i="15"/>
  <c r="F3270" i="15"/>
  <c r="F909" i="15"/>
  <c r="F2652" i="15"/>
  <c r="F3035" i="15"/>
  <c r="F3147" i="15"/>
  <c r="F3304" i="15"/>
  <c r="F2648" i="15"/>
  <c r="F2920" i="15"/>
  <c r="F3262" i="15"/>
  <c r="F3488" i="15"/>
  <c r="F3302" i="15"/>
  <c r="F2968" i="15"/>
  <c r="F2837" i="15"/>
  <c r="F3460" i="15"/>
  <c r="F3101" i="15"/>
  <c r="F2821" i="15"/>
  <c r="F2760" i="15"/>
  <c r="F3509" i="15"/>
  <c r="F2835" i="15"/>
  <c r="F3301" i="15"/>
  <c r="F2945" i="15"/>
  <c r="F911" i="15"/>
  <c r="F3316" i="15"/>
  <c r="F1021" i="15"/>
  <c r="F2834" i="15"/>
  <c r="F2943" i="15"/>
  <c r="F2840" i="15"/>
  <c r="F2617" i="15"/>
  <c r="F3229" i="15"/>
  <c r="F3133" i="15"/>
  <c r="F3132" i="15"/>
  <c r="F3137" i="15"/>
  <c r="F3202" i="15"/>
  <c r="F2655" i="15"/>
  <c r="F2947" i="15"/>
  <c r="F3499" i="15"/>
  <c r="F3180" i="15"/>
  <c r="F2654" i="15"/>
  <c r="F2653" i="15"/>
  <c r="F740" i="15"/>
  <c r="F2838" i="15"/>
  <c r="F3306" i="15"/>
  <c r="F707" i="15"/>
  <c r="F713" i="15"/>
  <c r="F710" i="15"/>
  <c r="F3452" i="15"/>
  <c r="F1006" i="15"/>
  <c r="F1004" i="15"/>
  <c r="F1000" i="15"/>
  <c r="F1003" i="15"/>
  <c r="F708" i="15"/>
  <c r="F3477" i="15"/>
  <c r="F1005" i="15"/>
  <c r="F3476" i="15"/>
  <c r="F3479" i="15"/>
  <c r="F3480" i="15"/>
  <c r="F714" i="15"/>
  <c r="F3394" i="15"/>
  <c r="F3451" i="15"/>
  <c r="F1002" i="15"/>
  <c r="F3300" i="15"/>
  <c r="F706" i="15"/>
  <c r="F2542" i="15"/>
  <c r="F41" i="15" l="1"/>
  <c r="F31" i="15"/>
  <c r="F44" i="15"/>
  <c r="F48" i="15"/>
  <c r="F46" i="15"/>
  <c r="F66" i="15"/>
  <c r="F75" i="15"/>
  <c r="F54" i="15"/>
  <c r="F82" i="15"/>
  <c r="F81" i="15"/>
  <c r="F26" i="15"/>
  <c r="F57" i="15"/>
  <c r="F40" i="15"/>
  <c r="F30" i="15"/>
  <c r="F45" i="15"/>
  <c r="F28" i="15"/>
  <c r="F80" i="15"/>
  <c r="F27" i="15"/>
  <c r="F29" i="15"/>
  <c r="F1781" i="15"/>
  <c r="F37" i="15"/>
  <c r="F38" i="15"/>
  <c r="F43" i="15"/>
  <c r="F33" i="15"/>
  <c r="F42" i="15"/>
  <c r="F32" i="15"/>
  <c r="F39" i="15"/>
  <c r="F1321" i="15"/>
  <c r="F2340" i="15"/>
  <c r="F1973" i="15"/>
  <c r="F2365" i="15"/>
  <c r="F2364" i="15"/>
  <c r="F70" i="15"/>
  <c r="F2384" i="15"/>
  <c r="F53" i="15"/>
  <c r="F65" i="15"/>
  <c r="F79" i="15"/>
  <c r="F78" i="15"/>
  <c r="F76" i="15"/>
  <c r="F55" i="15"/>
  <c r="F56" i="15"/>
  <c r="F73" i="15"/>
  <c r="F63" i="15"/>
  <c r="F1628" i="15"/>
  <c r="F2339" i="15"/>
  <c r="F1782" i="15"/>
  <c r="F64" i="15"/>
  <c r="F58" i="15"/>
  <c r="F67" i="15"/>
  <c r="F62" i="15"/>
  <c r="F71" i="15"/>
  <c r="F69" i="15"/>
  <c r="F51" i="15"/>
  <c r="F72" i="15"/>
  <c r="F77" i="15"/>
  <c r="F68" i="15"/>
  <c r="F74" i="15"/>
  <c r="F1382" i="15"/>
  <c r="F4001" i="15"/>
  <c r="F1312" i="15"/>
  <c r="F3986" i="15"/>
  <c r="F1323" i="15"/>
  <c r="F3853" i="15"/>
  <c r="F1350" i="15"/>
  <c r="F3789" i="15"/>
  <c r="F3982" i="15"/>
  <c r="F1360" i="15"/>
  <c r="F1415" i="15"/>
  <c r="F3987" i="15"/>
  <c r="F1483" i="15"/>
  <c r="F1365" i="15"/>
  <c r="F2494" i="15"/>
  <c r="F1828" i="15"/>
  <c r="F3950" i="15"/>
  <c r="F3907" i="15"/>
  <c r="F3829" i="15"/>
  <c r="F3932" i="15"/>
  <c r="F1481" i="15"/>
  <c r="F1479" i="15"/>
  <c r="F685" i="15"/>
  <c r="F1343" i="15"/>
  <c r="F3554" i="15"/>
  <c r="F3607" i="15"/>
  <c r="F1476" i="15"/>
  <c r="F3746" i="15"/>
  <c r="F1730" i="15"/>
  <c r="F1977" i="15"/>
  <c r="F3728" i="15"/>
  <c r="F289" i="15"/>
  <c r="F1446" i="15"/>
  <c r="F3570" i="15"/>
  <c r="F3717" i="15"/>
  <c r="F1346" i="15"/>
  <c r="F3845" i="15"/>
  <c r="F3931" i="15"/>
  <c r="F3832" i="15"/>
  <c r="F3586" i="15"/>
  <c r="F1364" i="15"/>
  <c r="F2527" i="15"/>
  <c r="F3690" i="15"/>
  <c r="F2504" i="15"/>
  <c r="F3675" i="15"/>
  <c r="F3787" i="15"/>
  <c r="F3567" i="15"/>
  <c r="F3927" i="15"/>
  <c r="F3792" i="15"/>
  <c r="F3796" i="15"/>
  <c r="F3793" i="15"/>
  <c r="F3714" i="15"/>
  <c r="F3923" i="15"/>
  <c r="F1048" i="15"/>
  <c r="F1469" i="15"/>
  <c r="F3705" i="15"/>
  <c r="F3701" i="15"/>
  <c r="F1355" i="15"/>
  <c r="F1335" i="15"/>
  <c r="F1356" i="15"/>
  <c r="F1347" i="15"/>
  <c r="F3580" i="15"/>
  <c r="F3610" i="15"/>
  <c r="F3758" i="15"/>
  <c r="F1353" i="15"/>
  <c r="F1336" i="15"/>
  <c r="F544" i="15"/>
  <c r="F1468" i="15"/>
  <c r="F1354" i="15"/>
  <c r="F1497" i="15"/>
  <c r="F3721" i="15"/>
  <c r="F3647" i="15"/>
  <c r="F3942" i="15"/>
  <c r="F3560" i="15"/>
  <c r="F3876" i="15"/>
  <c r="F3788" i="15"/>
  <c r="F3731" i="15"/>
  <c r="F3998" i="15"/>
  <c r="F3585" i="15"/>
  <c r="F278" i="15"/>
  <c r="F3608" i="15"/>
  <c r="F3997" i="15"/>
  <c r="F1480" i="15"/>
  <c r="F3785" i="15"/>
  <c r="F1320" i="15"/>
  <c r="F3644" i="15"/>
  <c r="F1465" i="15"/>
  <c r="F2520" i="15"/>
  <c r="F3702" i="15"/>
  <c r="F3995" i="15"/>
  <c r="F1073" i="15"/>
  <c r="F1676" i="15"/>
  <c r="F1837" i="15"/>
  <c r="F1987" i="15"/>
  <c r="F1970" i="15"/>
  <c r="F1341" i="15"/>
  <c r="F2508" i="15"/>
  <c r="F1648" i="15"/>
  <c r="F1462" i="15"/>
  <c r="F3678" i="15"/>
  <c r="F3559" i="15"/>
  <c r="F3755" i="15"/>
  <c r="F3875" i="15"/>
  <c r="F2519" i="15"/>
  <c r="F2054" i="15"/>
  <c r="F679" i="15"/>
  <c r="F3685" i="15"/>
  <c r="F3524" i="15"/>
  <c r="F1052" i="15"/>
  <c r="F3199" i="15"/>
  <c r="F1450" i="15"/>
  <c r="F3958" i="15"/>
  <c r="F3583" i="15"/>
  <c r="F3948" i="15"/>
  <c r="F1057" i="15"/>
  <c r="F3581" i="15"/>
  <c r="F3660" i="15"/>
  <c r="F3555" i="15"/>
  <c r="F1579" i="15"/>
  <c r="F1432" i="15"/>
  <c r="F3627" i="15"/>
  <c r="F3557" i="15"/>
  <c r="F1499" i="15"/>
  <c r="F2507" i="15"/>
  <c r="F3827" i="15"/>
  <c r="F3629" i="15"/>
  <c r="F1673" i="15"/>
  <c r="F1591" i="15"/>
  <c r="F2522" i="15"/>
  <c r="F2052" i="15"/>
  <c r="F2039" i="15"/>
  <c r="F1698" i="15"/>
  <c r="F3561" i="15"/>
  <c r="F2518" i="15"/>
  <c r="F1635" i="15"/>
  <c r="F2060" i="15"/>
  <c r="F1511" i="15"/>
  <c r="F1718" i="15"/>
  <c r="F1841" i="15"/>
  <c r="F1322" i="15"/>
  <c r="F1726" i="15"/>
  <c r="F1731" i="15"/>
  <c r="F2221" i="15"/>
  <c r="F2358" i="15"/>
  <c r="F1961" i="15"/>
  <c r="F1646" i="15"/>
  <c r="F2359" i="15"/>
  <c r="F2374" i="15"/>
  <c r="F2222" i="15"/>
  <c r="F2368" i="15"/>
  <c r="F2361" i="15"/>
  <c r="F2338" i="15"/>
  <c r="F2366" i="15"/>
  <c r="F2367" i="15"/>
  <c r="F2370" i="15"/>
  <c r="F1675" i="15"/>
  <c r="F2369" i="15"/>
  <c r="F2329" i="15"/>
  <c r="F1645" i="15"/>
  <c r="F3649" i="15"/>
  <c r="F318" i="15"/>
  <c r="F2196" i="15"/>
  <c r="F2258" i="15"/>
  <c r="F2380" i="15"/>
  <c r="F751" i="15"/>
  <c r="F2206" i="15"/>
  <c r="F250" i="15"/>
  <c r="F2093" i="15"/>
  <c r="F2094" i="15"/>
  <c r="F2203" i="15"/>
  <c r="F2134" i="15"/>
  <c r="F2342" i="15"/>
  <c r="F87" i="15"/>
  <c r="F2131" i="15"/>
  <c r="F2335" i="15"/>
  <c r="F1548" i="15"/>
  <c r="F2079" i="15"/>
  <c r="F2397" i="15"/>
  <c r="F2231" i="15"/>
  <c r="F2124" i="15"/>
  <c r="F2123" i="15"/>
  <c r="F2149" i="15"/>
  <c r="F2122" i="15"/>
  <c r="F2200" i="15"/>
  <c r="F2163" i="15"/>
  <c r="F1545" i="15"/>
  <c r="F2391" i="15"/>
  <c r="F2130" i="15"/>
  <c r="F2197" i="15"/>
  <c r="F1769" i="15"/>
  <c r="F2177" i="15"/>
  <c r="F2157" i="15"/>
  <c r="F2186" i="15"/>
  <c r="F2220" i="15"/>
  <c r="F2095" i="15"/>
  <c r="F1544" i="15"/>
  <c r="F2086" i="15"/>
  <c r="F2104" i="15"/>
  <c r="F86" i="15"/>
  <c r="F2202" i="15"/>
  <c r="F2102" i="15"/>
  <c r="F342" i="15"/>
  <c r="F2151" i="15"/>
  <c r="F85" i="15"/>
  <c r="F2213" i="15"/>
  <c r="F102" i="15"/>
  <c r="F2168" i="15"/>
  <c r="F1960" i="15"/>
  <c r="F2209" i="15"/>
  <c r="F228" i="15"/>
  <c r="F2210" i="15"/>
  <c r="F2208" i="15"/>
  <c r="F438" i="15"/>
  <c r="F109" i="15"/>
  <c r="F2082" i="15"/>
  <c r="F104" i="15"/>
  <c r="F1969" i="15"/>
  <c r="F490" i="15"/>
  <c r="F2360" i="15"/>
  <c r="F2171" i="15"/>
  <c r="F2085" i="15"/>
  <c r="F84" i="15"/>
  <c r="F2092" i="15"/>
  <c r="F2192" i="15"/>
  <c r="F2096" i="15"/>
  <c r="F2099" i="15"/>
  <c r="F2178" i="15"/>
  <c r="F2212" i="15"/>
  <c r="F1716" i="15"/>
  <c r="F2334" i="15"/>
  <c r="F2396" i="15"/>
  <c r="F2129" i="15"/>
  <c r="F2148" i="15"/>
  <c r="F2183" i="15"/>
  <c r="F1786" i="15"/>
  <c r="F2118" i="15"/>
  <c r="F2165" i="15"/>
  <c r="F2088" i="15"/>
  <c r="F2392" i="15"/>
  <c r="F2205" i="15"/>
  <c r="F2136" i="15"/>
  <c r="F2111" i="15"/>
  <c r="F2214" i="15"/>
  <c r="F2223" i="15"/>
  <c r="F287" i="15"/>
  <c r="F2390" i="15"/>
  <c r="F2137" i="15"/>
  <c r="F2175" i="15"/>
  <c r="F1547" i="15"/>
  <c r="F1542" i="15"/>
  <c r="F2162" i="15"/>
  <c r="F2127" i="15"/>
  <c r="F2107" i="15"/>
  <c r="F2121" i="15"/>
  <c r="F2114" i="15"/>
  <c r="F2083" i="15"/>
  <c r="F2125" i="15"/>
  <c r="F2166" i="15"/>
  <c r="F2108" i="15"/>
  <c r="F2160" i="15"/>
  <c r="F347" i="15"/>
  <c r="F2049" i="15"/>
  <c r="F2325" i="15"/>
  <c r="F2080" i="15"/>
  <c r="F2324" i="15"/>
  <c r="F2115" i="15"/>
  <c r="F2318" i="15"/>
  <c r="F2091" i="15"/>
  <c r="F2126" i="15"/>
  <c r="F2128" i="15"/>
  <c r="F2378" i="15"/>
  <c r="F2393" i="15"/>
  <c r="F1580" i="15"/>
  <c r="F2316" i="15"/>
  <c r="F2321" i="15"/>
  <c r="F300" i="15"/>
  <c r="F2179" i="15"/>
  <c r="F2320" i="15"/>
  <c r="F2135" i="15"/>
  <c r="F2180" i="15"/>
  <c r="F2132" i="15"/>
  <c r="F2207" i="15"/>
  <c r="F2090" i="15"/>
  <c r="F2385" i="15"/>
  <c r="F2164" i="15"/>
  <c r="F107" i="15"/>
  <c r="F93" i="15"/>
  <c r="F91" i="15"/>
  <c r="F2172" i="15"/>
  <c r="F437" i="15"/>
  <c r="F2161" i="15"/>
  <c r="F2087" i="15"/>
  <c r="F2326" i="15"/>
  <c r="F103" i="15"/>
  <c r="F2081" i="15"/>
  <c r="F2181" i="15"/>
  <c r="F2185" i="15"/>
  <c r="F2314" i="15"/>
  <c r="F1546" i="15"/>
  <c r="F2215" i="15"/>
  <c r="F2336" i="15"/>
  <c r="F2145" i="15"/>
  <c r="F105" i="15"/>
  <c r="F2332" i="15"/>
  <c r="F2198" i="15"/>
  <c r="F2347" i="15"/>
  <c r="F2150" i="15"/>
  <c r="F1829" i="15"/>
  <c r="F2356" i="15"/>
  <c r="F2193" i="15"/>
  <c r="F83" i="15"/>
  <c r="F94" i="15"/>
  <c r="F2323" i="15"/>
  <c r="F2201" i="15"/>
  <c r="F2187" i="15"/>
  <c r="F2089" i="15"/>
  <c r="F410" i="15"/>
  <c r="F92" i="15"/>
  <c r="F89" i="15"/>
  <c r="F2331" i="15"/>
  <c r="F2110" i="15"/>
  <c r="F2319" i="15"/>
  <c r="F2216" i="15"/>
  <c r="F2191" i="15"/>
  <c r="F90" i="15"/>
  <c r="F2345" i="15"/>
  <c r="F2348" i="15"/>
  <c r="F1543" i="15"/>
  <c r="F839" i="15"/>
  <c r="F2330" i="15"/>
  <c r="F1766" i="15"/>
  <c r="F1825" i="15"/>
  <c r="F1991" i="15"/>
  <c r="F2357" i="15"/>
  <c r="F2317" i="15"/>
  <c r="F1763" i="15"/>
  <c r="F3602" i="15"/>
  <c r="F2182" i="15"/>
  <c r="F3723" i="15"/>
  <c r="F3600" i="15"/>
  <c r="F2103" i="15"/>
  <c r="F2199" i="15"/>
  <c r="F2219" i="15"/>
  <c r="F2363" i="15"/>
  <c r="F2152" i="15"/>
  <c r="F2139" i="15"/>
  <c r="F2138" i="15"/>
  <c r="F2153" i="15"/>
  <c r="F2140" i="15"/>
  <c r="F2154" i="15"/>
  <c r="F2155" i="15"/>
  <c r="F2188" i="15"/>
  <c r="F3150" i="15"/>
  <c r="F1541" i="15"/>
  <c r="F2184" i="15"/>
  <c r="F2159" i="15"/>
  <c r="F2141" i="15"/>
  <c r="F2190" i="15"/>
  <c r="F2133" i="15"/>
  <c r="F2204" i="15"/>
  <c r="F2101" i="15"/>
  <c r="F2146" i="15"/>
  <c r="F2158" i="15"/>
  <c r="F2100" i="15"/>
  <c r="F2173" i="15"/>
  <c r="F2395" i="15"/>
  <c r="F2084" i="15"/>
  <c r="F208" i="15"/>
  <c r="F291" i="15"/>
  <c r="F206" i="15"/>
  <c r="F2343" i="15"/>
  <c r="F297" i="15"/>
  <c r="F2350" i="15"/>
  <c r="F2346" i="15"/>
  <c r="F426" i="15"/>
  <c r="F2382" i="15"/>
  <c r="F152" i="15"/>
  <c r="F501" i="15"/>
  <c r="F2353" i="15"/>
  <c r="F2327" i="15"/>
  <c r="F2388" i="15"/>
  <c r="F2309" i="15"/>
  <c r="F1741" i="15"/>
  <c r="F653" i="15"/>
  <c r="F2999" i="15"/>
  <c r="F88" i="15"/>
  <c r="F2394" i="15"/>
  <c r="F2098" i="15"/>
  <c r="F346" i="15"/>
  <c r="F97" i="15"/>
  <c r="F2373" i="15"/>
  <c r="F2381" i="15"/>
  <c r="F1630" i="15"/>
  <c r="F230" i="15"/>
  <c r="F2170" i="15"/>
  <c r="F2355" i="15"/>
  <c r="F2333" i="15"/>
  <c r="F168" i="15"/>
  <c r="F2147" i="15"/>
  <c r="F2313" i="15"/>
  <c r="F2389" i="15"/>
  <c r="F2312" i="15"/>
  <c r="F2383" i="15"/>
  <c r="F2144" i="15"/>
  <c r="F2189" i="15"/>
  <c r="F2311" i="15"/>
  <c r="F2142" i="15"/>
  <c r="F2156" i="15"/>
  <c r="F2211" i="15"/>
  <c r="F2386" i="15"/>
  <c r="F2352" i="15"/>
  <c r="F2354" i="15"/>
  <c r="F2351" i="15"/>
  <c r="F2143" i="15"/>
  <c r="F2322" i="15"/>
  <c r="F2045" i="15"/>
  <c r="F1681" i="15"/>
  <c r="F1461" i="15"/>
  <c r="F2119" i="15"/>
  <c r="F2195" i="15"/>
  <c r="F281" i="15"/>
  <c r="F2194" i="15"/>
  <c r="F350" i="15"/>
  <c r="F393" i="15"/>
  <c r="F2377" i="15"/>
  <c r="F316" i="15"/>
  <c r="F2117" i="15"/>
  <c r="F348" i="15"/>
  <c r="F2106" i="15"/>
  <c r="F345" i="15"/>
  <c r="F401" i="15"/>
  <c r="F2113" i="15"/>
  <c r="F2097" i="15"/>
  <c r="F2109" i="15"/>
  <c r="F2116" i="15"/>
  <c r="F2120" i="15"/>
  <c r="F382" i="15"/>
  <c r="F339" i="15"/>
  <c r="F407" i="15"/>
  <c r="F2176" i="15"/>
  <c r="F2379" i="15"/>
  <c r="F212" i="15"/>
  <c r="F106" i="15"/>
  <c r="F2112" i="15"/>
  <c r="F386" i="15"/>
  <c r="F2387" i="15"/>
  <c r="F752" i="15"/>
  <c r="F2344" i="15"/>
  <c r="F2315" i="15"/>
  <c r="F359" i="15"/>
  <c r="F135" i="15"/>
  <c r="F368" i="15"/>
  <c r="F314" i="15"/>
  <c r="F233" i="15"/>
  <c r="F313" i="15"/>
  <c r="F2375" i="15"/>
  <c r="F1633" i="15"/>
  <c r="F1762" i="15"/>
  <c r="F1759" i="15"/>
  <c r="F1997" i="15"/>
  <c r="F1761" i="15"/>
  <c r="F3983" i="15"/>
  <c r="F1989" i="15"/>
  <c r="F1980" i="15"/>
  <c r="F1992" i="15"/>
  <c r="F1971" i="15"/>
  <c r="F1768" i="15"/>
  <c r="F1720" i="15"/>
  <c r="F1742" i="15"/>
  <c r="F1844" i="15"/>
  <c r="F1846" i="15"/>
  <c r="F1590" i="15"/>
  <c r="F1581" i="15"/>
  <c r="F1678" i="15"/>
  <c r="F1773" i="15"/>
  <c r="F1767" i="15"/>
  <c r="F1723" i="15"/>
  <c r="F1999" i="15"/>
  <c r="F1722" i="15"/>
  <c r="F2040" i="15"/>
  <c r="F1586" i="15"/>
  <c r="F1780" i="15"/>
  <c r="F1627" i="15"/>
  <c r="F2048" i="15"/>
  <c r="F1381" i="15"/>
  <c r="F1986" i="15"/>
  <c r="F1962" i="15"/>
  <c r="F2043" i="15"/>
  <c r="F1839" i="15"/>
  <c r="F1727" i="15"/>
  <c r="F1585" i="15"/>
  <c r="F1619" i="15"/>
  <c r="F2044" i="15"/>
  <c r="F1774" i="15"/>
  <c r="F1367" i="15"/>
  <c r="F1847" i="15"/>
  <c r="F1719" i="15"/>
  <c r="F1588" i="15"/>
  <c r="F3689" i="15"/>
  <c r="F1993" i="15"/>
  <c r="F1966" i="15"/>
  <c r="F2047" i="15"/>
  <c r="F1587" i="15"/>
  <c r="F1445" i="15"/>
  <c r="F1704" i="15"/>
  <c r="F1632" i="15"/>
  <c r="F1990" i="15"/>
  <c r="F3686" i="15"/>
  <c r="F1701" i="15"/>
  <c r="F1715" i="15"/>
  <c r="F1963" i="15"/>
  <c r="F1988" i="15"/>
  <c r="F3772" i="15"/>
  <c r="F1770" i="15"/>
  <c r="F1302" i="15"/>
  <c r="F1728" i="15"/>
  <c r="F454" i="15"/>
  <c r="F456" i="15"/>
  <c r="F432" i="15"/>
  <c r="F317" i="15"/>
  <c r="F128" i="15"/>
  <c r="F341" i="15"/>
  <c r="F363" i="15"/>
  <c r="F155" i="15"/>
  <c r="F2174" i="15"/>
  <c r="F294" i="15"/>
  <c r="F260" i="15"/>
  <c r="F262" i="15"/>
  <c r="F349" i="15"/>
  <c r="F263" i="15"/>
  <c r="F433" i="15"/>
  <c r="F196" i="15"/>
  <c r="F369" i="15"/>
  <c r="F247" i="15"/>
  <c r="F282" i="15"/>
  <c r="F133" i="15"/>
  <c r="F2167" i="15"/>
  <c r="F411" i="15"/>
  <c r="F298" i="15"/>
  <c r="F138" i="15"/>
  <c r="F418" i="15"/>
  <c r="F2169" i="15"/>
  <c r="F255" i="15"/>
  <c r="F284" i="15"/>
  <c r="F502" i="15"/>
  <c r="F563" i="15"/>
  <c r="F361" i="15"/>
  <c r="F408" i="15"/>
  <c r="F357" i="15"/>
  <c r="F4004" i="15"/>
  <c r="F1102" i="15"/>
  <c r="F123" i="15"/>
  <c r="F166" i="15"/>
  <c r="F387" i="15"/>
  <c r="F245" i="15"/>
  <c r="F199" i="15"/>
  <c r="F126" i="15"/>
  <c r="F338" i="15"/>
  <c r="F414" i="15"/>
  <c r="F112" i="15"/>
  <c r="F187" i="15"/>
  <c r="F440" i="15"/>
  <c r="F259" i="15"/>
  <c r="F425" i="15"/>
  <c r="F213" i="15"/>
  <c r="F420" i="15"/>
  <c r="F184" i="15"/>
  <c r="F182" i="15"/>
  <c r="F192" i="15"/>
  <c r="F399" i="15"/>
  <c r="F261" i="15"/>
  <c r="F251" i="15"/>
  <c r="F409" i="15"/>
  <c r="F2105" i="15"/>
  <c r="F124" i="15"/>
  <c r="F111" i="15"/>
  <c r="F202" i="15"/>
  <c r="F200" i="15"/>
  <c r="F225" i="15"/>
  <c r="F222" i="15"/>
  <c r="F405" i="15"/>
  <c r="F190" i="15"/>
  <c r="F442" i="15"/>
  <c r="F431" i="15"/>
  <c r="F189" i="15"/>
  <c r="F299" i="15"/>
  <c r="F315" i="15"/>
  <c r="F115" i="15"/>
  <c r="F750" i="15"/>
  <c r="F150" i="15"/>
  <c r="F127" i="15"/>
  <c r="F310" i="15"/>
  <c r="F207" i="15"/>
  <c r="F354" i="15"/>
  <c r="F307" i="15"/>
  <c r="F257" i="15"/>
  <c r="F214" i="15"/>
  <c r="F344" i="15"/>
  <c r="F351" i="15"/>
  <c r="F320" i="15"/>
  <c r="F370" i="15"/>
  <c r="F223" i="15"/>
  <c r="F2376" i="15"/>
  <c r="F116" i="15"/>
  <c r="F283" i="15"/>
  <c r="F499" i="15"/>
  <c r="F476" i="15"/>
  <c r="F474" i="15"/>
  <c r="F497" i="15"/>
  <c r="F466" i="15"/>
  <c r="F498" i="15"/>
  <c r="F234" i="15"/>
  <c r="F171" i="15"/>
  <c r="F390" i="15"/>
  <c r="F406" i="15"/>
  <c r="F131" i="15"/>
  <c r="F392" i="15"/>
  <c r="F311" i="15"/>
  <c r="F134" i="15"/>
  <c r="F332" i="15"/>
  <c r="F333" i="15"/>
  <c r="F156" i="15"/>
  <c r="F248" i="15"/>
  <c r="F119" i="15"/>
  <c r="F137" i="15"/>
  <c r="F325" i="15"/>
  <c r="F145" i="15"/>
  <c r="F159" i="15"/>
  <c r="F321" i="15"/>
  <c r="F288" i="15"/>
  <c r="F375" i="15"/>
  <c r="F384" i="15"/>
  <c r="F256" i="15"/>
  <c r="F108" i="15"/>
  <c r="F239" i="15"/>
  <c r="F175" i="15"/>
  <c r="F174" i="15"/>
  <c r="F110" i="15"/>
  <c r="F167" i="15"/>
  <c r="F185" i="15"/>
  <c r="F358" i="15"/>
  <c r="F441" i="15"/>
  <c r="F266" i="15"/>
  <c r="F274" i="15"/>
  <c r="F275" i="15"/>
  <c r="F416" i="15"/>
  <c r="F436" i="15"/>
  <c r="F183" i="15"/>
  <c r="F429" i="15"/>
  <c r="F457" i="15"/>
  <c r="F428" i="15"/>
  <c r="F422" i="15"/>
  <c r="F423" i="15"/>
  <c r="F415" i="15"/>
  <c r="F446" i="15"/>
  <c r="F448" i="15"/>
  <c r="F241" i="15"/>
  <c r="F465" i="15"/>
  <c r="F157" i="15"/>
  <c r="F226" i="15"/>
  <c r="F117" i="15"/>
  <c r="F449" i="15"/>
  <c r="F453" i="15"/>
  <c r="F488" i="15"/>
  <c r="F464" i="15"/>
  <c r="F147" i="15"/>
  <c r="F360" i="15"/>
  <c r="F324" i="15"/>
  <c r="F495" i="15"/>
  <c r="F467" i="15"/>
  <c r="F472" i="15"/>
  <c r="F455" i="15"/>
  <c r="F439" i="15"/>
  <c r="F427" i="15"/>
  <c r="F435" i="15"/>
  <c r="F129" i="15"/>
  <c r="F376" i="15"/>
  <c r="F252" i="15"/>
  <c r="F272" i="15"/>
  <c r="F267" i="15"/>
  <c r="F303" i="15"/>
  <c r="F122" i="15"/>
  <c r="F3866" i="15"/>
  <c r="F450" i="15"/>
  <c r="F258" i="15"/>
  <c r="F469" i="15"/>
  <c r="F169" i="15"/>
  <c r="F269" i="15"/>
  <c r="F412" i="15"/>
  <c r="F356" i="15"/>
  <c r="F381" i="15"/>
  <c r="F186" i="15"/>
  <c r="F113" i="15"/>
  <c r="F471" i="15"/>
  <c r="F485" i="15"/>
  <c r="F468" i="15"/>
  <c r="F380" i="15"/>
  <c r="F172" i="15"/>
  <c r="F434" i="15"/>
  <c r="F3965" i="15"/>
  <c r="F1067" i="15"/>
  <c r="F1066" i="15"/>
  <c r="F3884" i="15"/>
  <c r="F1696" i="15"/>
  <c r="F3643" i="15"/>
  <c r="F1473" i="15"/>
  <c r="F3652" i="15"/>
  <c r="F2517" i="15"/>
  <c r="F610" i="15"/>
  <c r="F674" i="15"/>
  <c r="F676" i="15"/>
  <c r="F611" i="15"/>
  <c r="F589" i="15"/>
  <c r="F621" i="15"/>
  <c r="F678" i="15"/>
  <c r="F584" i="15"/>
  <c r="F592" i="15"/>
  <c r="F1229" i="15"/>
  <c r="F1151" i="15"/>
  <c r="F1113" i="15"/>
  <c r="F1121" i="15"/>
  <c r="F1115" i="15"/>
  <c r="F1279" i="15"/>
  <c r="F1041" i="15"/>
  <c r="F609" i="15"/>
  <c r="F1149" i="15"/>
  <c r="F1206" i="15"/>
  <c r="F2303" i="15"/>
  <c r="F1138" i="15"/>
  <c r="F1152" i="15"/>
  <c r="F1183" i="15"/>
  <c r="F1034" i="15"/>
  <c r="F1173" i="15"/>
  <c r="F654" i="15"/>
  <c r="F1186" i="15"/>
  <c r="F1235" i="15"/>
  <c r="F1148" i="15"/>
  <c r="F1176" i="15"/>
  <c r="F1139" i="15"/>
  <c r="F1220" i="15"/>
  <c r="F1125" i="15"/>
  <c r="F1122" i="15"/>
  <c r="F1178" i="15"/>
  <c r="F1188" i="15"/>
  <c r="F1095" i="15"/>
  <c r="F1193" i="15"/>
  <c r="F1120" i="15"/>
  <c r="F1087" i="15"/>
  <c r="F1096" i="15"/>
  <c r="F1232" i="15"/>
  <c r="F1085" i="15"/>
  <c r="F1221" i="15"/>
  <c r="F1145" i="15"/>
  <c r="F1179" i="15"/>
  <c r="F1147" i="15"/>
  <c r="F1171" i="15"/>
  <c r="F1086" i="15"/>
  <c r="F1202" i="15"/>
  <c r="F1192" i="15"/>
  <c r="F1222" i="15"/>
  <c r="F1103" i="15"/>
  <c r="F3462" i="15"/>
  <c r="F1038" i="15"/>
  <c r="F1097" i="15"/>
  <c r="F666" i="15"/>
  <c r="F1243" i="15"/>
  <c r="F593" i="15"/>
  <c r="F1144" i="15"/>
  <c r="F2301" i="15"/>
  <c r="F2302" i="15"/>
  <c r="F1039" i="15"/>
  <c r="F1236" i="15"/>
  <c r="F602" i="15"/>
  <c r="F1280" i="15"/>
  <c r="F2300" i="15"/>
  <c r="F1190" i="15"/>
  <c r="F1110" i="15"/>
  <c r="F643" i="15"/>
  <c r="F565" i="15"/>
  <c r="F1091" i="15"/>
  <c r="F604" i="15"/>
  <c r="F603" i="15"/>
  <c r="F656" i="15"/>
  <c r="F1230" i="15"/>
  <c r="F1112" i="15"/>
  <c r="F1225" i="15"/>
  <c r="F1218" i="15"/>
  <c r="F1123" i="15"/>
  <c r="F1118" i="15"/>
  <c r="F1119" i="15"/>
  <c r="F1099" i="15"/>
  <c r="F1203" i="15"/>
  <c r="F1204" i="15"/>
  <c r="F1088" i="15"/>
  <c r="F1199" i="15"/>
  <c r="F1200" i="15"/>
  <c r="F1201" i="15"/>
  <c r="F1137" i="15"/>
  <c r="F1266" i="15"/>
  <c r="F1146" i="15"/>
  <c r="F1083" i="15"/>
  <c r="F1114" i="15"/>
  <c r="F660" i="15"/>
  <c r="F668" i="15"/>
  <c r="F670" i="15"/>
  <c r="F1185" i="15"/>
  <c r="F667" i="15"/>
  <c r="F613" i="15"/>
  <c r="F669" i="15"/>
  <c r="F1265" i="15"/>
  <c r="F1278" i="15"/>
  <c r="F1189" i="15"/>
  <c r="F564" i="15"/>
  <c r="F1140" i="15"/>
  <c r="F1124" i="15"/>
  <c r="F1223" i="15"/>
  <c r="F655" i="15"/>
  <c r="F1226" i="15"/>
  <c r="F1111" i="15"/>
  <c r="F1150" i="15"/>
  <c r="F1252" i="15"/>
  <c r="F1250" i="15"/>
  <c r="F1255" i="15"/>
  <c r="F1253" i="15"/>
  <c r="F1141" i="15"/>
  <c r="F1142" i="15"/>
  <c r="F1084" i="15"/>
  <c r="F1180" i="15"/>
  <c r="F1237" i="15"/>
  <c r="F1224" i="15"/>
  <c r="F1187" i="15"/>
  <c r="F1257" i="15"/>
  <c r="F1153" i="15"/>
  <c r="F608" i="15"/>
  <c r="F644" i="15"/>
  <c r="F3154" i="15"/>
  <c r="F3256" i="15"/>
  <c r="F1175" i="15"/>
  <c r="F3718" i="15"/>
  <c r="F216" i="15"/>
  <c r="F1081" i="15"/>
  <c r="F217" i="15"/>
  <c r="F218" i="15"/>
  <c r="F1143" i="15"/>
  <c r="F352" i="15"/>
  <c r="F1254" i="15"/>
  <c r="F681" i="15"/>
  <c r="F607" i="15"/>
  <c r="F574" i="15"/>
  <c r="F1117" i="15"/>
  <c r="F1191" i="15"/>
  <c r="F1116" i="15"/>
  <c r="F2304" i="15"/>
  <c r="F1177" i="15"/>
  <c r="F616" i="15"/>
  <c r="F1275" i="15"/>
  <c r="F2306" i="15"/>
  <c r="F1262" i="15"/>
  <c r="F2305" i="15"/>
  <c r="F1172" i="15"/>
  <c r="F1035" i="15"/>
  <c r="F1093" i="15"/>
  <c r="F583" i="15"/>
  <c r="F1211" i="15"/>
  <c r="F1079" i="15"/>
  <c r="F1219" i="15"/>
  <c r="F1249" i="15"/>
  <c r="F1182" i="15"/>
  <c r="F1233" i="15"/>
  <c r="F1076" i="15"/>
  <c r="F1082" i="15"/>
  <c r="F1036" i="15"/>
  <c r="F680" i="15"/>
  <c r="F1244" i="15"/>
  <c r="F1260" i="15"/>
  <c r="F554" i="15"/>
  <c r="F3902" i="15"/>
  <c r="F2307" i="15"/>
  <c r="F2308" i="15"/>
  <c r="F2529" i="15"/>
  <c r="F659" i="15"/>
  <c r="F3211" i="15"/>
  <c r="F3032" i="15"/>
  <c r="F1037" i="15"/>
  <c r="F2818" i="15"/>
  <c r="F3566" i="15"/>
  <c r="F725" i="15"/>
  <c r="F904" i="15"/>
  <c r="F2707" i="15"/>
  <c r="F744" i="15"/>
  <c r="F2767" i="15"/>
  <c r="F3764" i="15"/>
  <c r="F905" i="15"/>
  <c r="F3020" i="15"/>
  <c r="F880" i="15"/>
  <c r="F729" i="15"/>
  <c r="F848" i="15"/>
  <c r="F3327" i="15"/>
  <c r="F736" i="15"/>
  <c r="F959" i="15"/>
  <c r="F595" i="15"/>
  <c r="F3355" i="15"/>
  <c r="F2647" i="15"/>
  <c r="F3325" i="15"/>
  <c r="F2580" i="15"/>
  <c r="F3026" i="15"/>
  <c r="F3203" i="15"/>
  <c r="F2774" i="15"/>
  <c r="F954" i="15"/>
  <c r="F1671" i="15"/>
  <c r="F3803" i="15"/>
  <c r="F902" i="15"/>
  <c r="F2956" i="15"/>
  <c r="F3144" i="15"/>
  <c r="F2794" i="15"/>
  <c r="F3354" i="15"/>
  <c r="F3083" i="15"/>
  <c r="F3312" i="15"/>
  <c r="F3645" i="15"/>
  <c r="F3713" i="15"/>
  <c r="F3712" i="15"/>
  <c r="F3815" i="15"/>
  <c r="F606" i="15"/>
  <c r="F927" i="15"/>
  <c r="F835" i="15"/>
  <c r="F633" i="15"/>
  <c r="F2637" i="15"/>
  <c r="F1016" i="15"/>
  <c r="F3253" i="15"/>
  <c r="F627" i="15"/>
  <c r="F1270" i="15"/>
  <c r="F1161" i="15"/>
  <c r="F721" i="15"/>
  <c r="F1167" i="15"/>
  <c r="F3801" i="15"/>
  <c r="F1098" i="15"/>
  <c r="F3935" i="15"/>
  <c r="F1251" i="15"/>
  <c r="F1040" i="15"/>
  <c r="F632" i="15"/>
  <c r="F3395" i="15"/>
  <c r="F1227" i="15"/>
  <c r="F1069" i="15"/>
  <c r="F1169" i="15"/>
  <c r="F626" i="15"/>
  <c r="F878" i="15"/>
  <c r="F444" i="15"/>
  <c r="F625" i="15"/>
  <c r="F3307" i="15"/>
  <c r="F3821" i="15"/>
  <c r="F2917" i="15"/>
  <c r="F2618" i="15"/>
  <c r="F2683" i="15"/>
  <c r="F914" i="15"/>
  <c r="F3163" i="15"/>
  <c r="F3222" i="15"/>
  <c r="F2812" i="15"/>
  <c r="F496" i="15"/>
  <c r="F3387" i="15"/>
  <c r="F3769" i="15"/>
  <c r="F1094" i="15"/>
  <c r="F872" i="15"/>
  <c r="F2855" i="15"/>
  <c r="F2988" i="15"/>
  <c r="F3346" i="15"/>
  <c r="F3940" i="15"/>
  <c r="F1281" i="15"/>
  <c r="F1157" i="15"/>
  <c r="F948" i="15"/>
  <c r="F3278" i="15"/>
  <c r="F2588" i="15"/>
  <c r="F3227" i="15"/>
  <c r="F875" i="15"/>
  <c r="F1284" i="15"/>
  <c r="F2936" i="15"/>
  <c r="F2989" i="15"/>
  <c r="F726" i="15"/>
  <c r="F3963" i="15"/>
  <c r="F3762" i="15"/>
  <c r="F3961" i="15"/>
  <c r="F3013" i="15"/>
  <c r="F2993" i="15"/>
  <c r="F3117" i="15"/>
  <c r="F1379" i="15"/>
  <c r="F1159" i="15"/>
  <c r="F3015" i="15"/>
  <c r="F2738" i="15"/>
  <c r="F2800" i="15"/>
  <c r="F3264" i="15"/>
  <c r="F2748" i="15"/>
  <c r="F3034" i="15"/>
  <c r="F566" i="15"/>
  <c r="F849" i="15"/>
  <c r="F553" i="15"/>
  <c r="F952" i="15"/>
  <c r="F2632" i="15"/>
  <c r="F1273" i="15"/>
  <c r="F703" i="15"/>
  <c r="F3012" i="15"/>
  <c r="F1160" i="15"/>
  <c r="F1258" i="15"/>
  <c r="F640" i="15"/>
  <c r="F2616" i="15"/>
  <c r="F2962" i="15"/>
  <c r="F3046" i="15"/>
  <c r="F2597" i="15"/>
  <c r="F997" i="15"/>
  <c r="F3160" i="15"/>
  <c r="F998" i="15"/>
  <c r="F918" i="15"/>
  <c r="F2796" i="15"/>
  <c r="F2828" i="15"/>
  <c r="F3283" i="15"/>
  <c r="F1228" i="15"/>
  <c r="F1665" i="15"/>
  <c r="F635" i="15"/>
  <c r="F2954" i="15"/>
  <c r="F2742" i="15"/>
  <c r="F3825" i="15"/>
  <c r="F3265" i="15"/>
  <c r="F3218" i="15"/>
  <c r="F2965" i="15"/>
  <c r="F2749" i="15"/>
  <c r="F3391" i="15"/>
  <c r="F3350" i="15"/>
  <c r="F1162" i="15"/>
  <c r="F1049" i="15"/>
  <c r="F3593" i="15"/>
  <c r="F745" i="15"/>
  <c r="F622" i="15"/>
  <c r="F3779" i="15"/>
  <c r="F1272" i="15"/>
  <c r="F624" i="15"/>
  <c r="F3970" i="15"/>
  <c r="F585" i="15"/>
  <c r="F2631" i="15"/>
  <c r="F1078" i="15"/>
  <c r="F2823" i="15"/>
  <c r="F3193" i="15"/>
  <c r="F2847" i="15"/>
  <c r="F2583" i="15"/>
  <c r="F3181" i="15"/>
  <c r="F2571" i="15"/>
  <c r="F2685" i="15"/>
  <c r="F2937" i="15"/>
  <c r="F3220" i="15"/>
  <c r="F3405" i="15"/>
  <c r="F2678" i="15"/>
  <c r="F3514" i="15"/>
  <c r="F2977" i="15"/>
  <c r="F3491" i="15"/>
  <c r="F648" i="15"/>
  <c r="F3313" i="15"/>
  <c r="F856" i="15"/>
  <c r="F3212" i="15"/>
  <c r="F3303" i="15"/>
  <c r="F3019" i="15"/>
  <c r="F2897" i="15"/>
  <c r="F578" i="15"/>
  <c r="F3483" i="15"/>
  <c r="F3495" i="15"/>
  <c r="F1168" i="15"/>
  <c r="F2660" i="15"/>
  <c r="F3396" i="15"/>
  <c r="F3162" i="15"/>
  <c r="F473" i="15"/>
  <c r="F483" i="15"/>
  <c r="F3319" i="15"/>
  <c r="F910" i="15"/>
  <c r="F1018" i="15"/>
  <c r="F2656" i="15"/>
  <c r="F912" i="15"/>
  <c r="F1104" i="15"/>
  <c r="F3122" i="15"/>
  <c r="F1286" i="15"/>
  <c r="F2630" i="15"/>
  <c r="F2780" i="15"/>
  <c r="F2978" i="15"/>
  <c r="F3002" i="15"/>
  <c r="F3315" i="15"/>
  <c r="F728" i="15"/>
  <c r="F3107" i="15"/>
  <c r="F2990" i="15"/>
  <c r="F2620" i="15"/>
  <c r="F3398" i="15"/>
  <c r="F2717" i="15"/>
  <c r="F3025" i="15"/>
  <c r="F845" i="15"/>
  <c r="F2983" i="15"/>
  <c r="F2922" i="15"/>
  <c r="F2750" i="15"/>
  <c r="F2732" i="15"/>
  <c r="F3595" i="15"/>
  <c r="F1163" i="15"/>
  <c r="F1285" i="15"/>
  <c r="F3358" i="15"/>
  <c r="F1134" i="15"/>
  <c r="F1106" i="15"/>
  <c r="F1283" i="15"/>
  <c r="F1133" i="15"/>
  <c r="F3017" i="15"/>
  <c r="F3697" i="15"/>
  <c r="F3186" i="15"/>
  <c r="F723" i="15"/>
  <c r="F2793" i="15"/>
  <c r="F921" i="15"/>
  <c r="F556" i="15"/>
  <c r="F1164" i="15"/>
  <c r="F3766" i="15"/>
  <c r="F3804" i="15"/>
  <c r="F2795" i="15"/>
  <c r="F3119" i="15"/>
  <c r="F3340" i="15"/>
  <c r="F3297" i="15"/>
  <c r="F2681" i="15"/>
  <c r="F3519" i="15"/>
  <c r="F452" i="15"/>
  <c r="F3458" i="15"/>
  <c r="F630" i="15"/>
  <c r="F1181" i="15"/>
  <c r="F629" i="15"/>
  <c r="F1333" i="15"/>
  <c r="F1711" i="15"/>
  <c r="F2733" i="15"/>
  <c r="F3120" i="15"/>
  <c r="F3192" i="15"/>
  <c r="F871" i="15"/>
  <c r="F3284" i="15"/>
  <c r="F2601" i="15"/>
  <c r="F851" i="15"/>
  <c r="F3094" i="15"/>
  <c r="F2816" i="15"/>
  <c r="F2599" i="15"/>
  <c r="F724" i="15"/>
  <c r="F2832" i="15"/>
  <c r="F2949" i="15"/>
  <c r="F3007" i="15"/>
  <c r="F3118" i="15"/>
  <c r="F3226" i="15"/>
  <c r="F2741" i="15"/>
  <c r="F879" i="15"/>
  <c r="F925" i="15"/>
  <c r="F892" i="15"/>
  <c r="F3121" i="15"/>
  <c r="F2848" i="15"/>
  <c r="F895" i="15"/>
  <c r="F3274" i="15"/>
  <c r="F2827" i="15"/>
  <c r="F2951" i="15"/>
  <c r="F2851" i="15"/>
  <c r="F3105" i="15"/>
  <c r="F3027" i="15"/>
  <c r="F3081" i="15"/>
  <c r="F2995" i="15"/>
  <c r="F2857" i="15"/>
  <c r="F3076" i="15"/>
  <c r="F2628" i="15"/>
  <c r="F1026" i="15"/>
  <c r="F2929" i="15"/>
  <c r="F3008" i="15"/>
  <c r="F3009" i="15"/>
  <c r="F2784" i="15"/>
  <c r="F3288" i="15"/>
  <c r="F2649" i="15"/>
  <c r="F1019" i="15"/>
  <c r="F2961" i="15"/>
  <c r="F2641" i="15"/>
  <c r="F733" i="15"/>
  <c r="F3516" i="15"/>
  <c r="F3021" i="15"/>
  <c r="F2918" i="15"/>
  <c r="F3143" i="15"/>
  <c r="F3196" i="15"/>
  <c r="F2966" i="15"/>
  <c r="F2546" i="15"/>
  <c r="F2676" i="15"/>
  <c r="F1024" i="15"/>
  <c r="F2912" i="15"/>
  <c r="F719" i="15"/>
  <c r="F2719" i="15"/>
  <c r="F2739" i="15"/>
  <c r="F3261" i="15"/>
  <c r="F3818" i="15"/>
  <c r="F3042" i="15"/>
  <c r="F2605" i="15"/>
  <c r="F2991" i="15"/>
  <c r="F2603" i="15"/>
  <c r="F999" i="15"/>
  <c r="F3360" i="15"/>
  <c r="F2554" i="15"/>
  <c r="F3053" i="15"/>
  <c r="F2921" i="15"/>
  <c r="F2634" i="15"/>
  <c r="F481" i="15"/>
  <c r="F3116" i="15"/>
  <c r="F705" i="15"/>
  <c r="F734" i="15"/>
  <c r="F2850" i="15"/>
  <c r="F3339" i="15"/>
  <c r="F838" i="15"/>
  <c r="F2992" i="15"/>
  <c r="F2853" i="15"/>
  <c r="F2640" i="15"/>
  <c r="F2783" i="15"/>
  <c r="F867" i="15"/>
  <c r="F3281" i="15"/>
  <c r="F3464" i="15"/>
  <c r="F3005" i="15"/>
  <c r="F2547" i="15"/>
  <c r="F722" i="15"/>
  <c r="F3273" i="15"/>
  <c r="F2960" i="15"/>
  <c r="F2710" i="15"/>
  <c r="F2763" i="15"/>
  <c r="F2727" i="15"/>
  <c r="F2957" i="15"/>
  <c r="F3194" i="15"/>
  <c r="F2928" i="15"/>
  <c r="F2602" i="15"/>
  <c r="F3189" i="15"/>
  <c r="F2551" i="15"/>
  <c r="F732" i="15"/>
  <c r="F2766" i="15"/>
  <c r="F891" i="15"/>
  <c r="F1029" i="15"/>
  <c r="F3055" i="15"/>
  <c r="F3515" i="15"/>
  <c r="F2771" i="15"/>
  <c r="F866" i="15"/>
  <c r="F3473" i="15"/>
  <c r="F2882" i="15"/>
  <c r="F688" i="15"/>
  <c r="F3051" i="15"/>
  <c r="F702" i="15"/>
  <c r="F2552" i="15"/>
  <c r="F3172" i="15"/>
  <c r="F2589" i="15"/>
  <c r="F3967" i="15"/>
  <c r="F1065" i="15"/>
  <c r="F3936" i="15"/>
  <c r="F3744" i="15"/>
  <c r="F3732" i="15"/>
  <c r="F3632" i="15"/>
  <c r="F1239" i="15"/>
  <c r="F1242" i="15"/>
  <c r="F1174" i="15"/>
  <c r="F1277" i="15"/>
  <c r="F1130" i="15"/>
  <c r="F2846" i="15"/>
  <c r="F3173" i="15"/>
  <c r="F3511" i="15"/>
  <c r="F844" i="15"/>
  <c r="F2609" i="15"/>
  <c r="F885" i="15"/>
  <c r="F2643" i="15"/>
  <c r="F1028" i="15"/>
  <c r="F2822" i="15"/>
  <c r="F3654" i="15"/>
  <c r="F657" i="15"/>
  <c r="F1231" i="15"/>
  <c r="F1090" i="15"/>
  <c r="F2229" i="15"/>
  <c r="F3155" i="15"/>
  <c r="F3130" i="15"/>
  <c r="F3805" i="15"/>
  <c r="F3693" i="15"/>
  <c r="F3153" i="15"/>
  <c r="F3806" i="15"/>
  <c r="F1451" i="15"/>
  <c r="F1059" i="15"/>
  <c r="F3050" i="15"/>
  <c r="F1165" i="15"/>
  <c r="F642" i="15"/>
  <c r="F2587" i="15"/>
  <c r="F3934" i="15"/>
  <c r="F3780" i="15"/>
  <c r="F3715" i="15"/>
  <c r="F3633" i="15"/>
  <c r="F1383" i="15"/>
  <c r="F3781" i="15"/>
  <c r="F1495" i="15"/>
  <c r="F3741" i="15"/>
  <c r="F3599" i="15"/>
  <c r="F3734" i="15"/>
  <c r="F3709" i="15"/>
  <c r="F3657" i="15"/>
  <c r="F3115" i="15"/>
  <c r="F3564" i="15"/>
  <c r="F3971" i="15"/>
  <c r="F2915" i="15"/>
  <c r="F2815" i="15"/>
  <c r="F1267" i="15"/>
  <c r="F3157" i="15"/>
  <c r="F2714" i="15"/>
  <c r="F3338" i="15"/>
  <c r="F2925" i="15"/>
  <c r="F1268" i="15"/>
  <c r="F3868" i="15"/>
  <c r="F3872" i="15"/>
  <c r="F3810" i="15"/>
  <c r="F3775" i="15"/>
  <c r="F3870" i="15"/>
  <c r="F1156" i="15"/>
  <c r="F557" i="15"/>
  <c r="F2726" i="15"/>
  <c r="F1261" i="15"/>
  <c r="F2679" i="15"/>
  <c r="F3820" i="15"/>
  <c r="F737" i="15"/>
  <c r="F3668" i="15"/>
  <c r="F3809" i="15"/>
  <c r="F3773" i="15"/>
  <c r="F3851" i="15"/>
  <c r="F3676" i="15"/>
  <c r="F3131" i="15"/>
  <c r="F3802" i="15"/>
  <c r="F3830" i="15"/>
  <c r="F3831" i="15"/>
  <c r="F3852" i="15"/>
  <c r="F3885" i="15"/>
  <c r="F3592" i="15"/>
  <c r="F1486" i="15"/>
  <c r="F3865" i="15"/>
  <c r="F2570" i="15"/>
  <c r="F3826" i="15"/>
  <c r="F1051" i="15"/>
  <c r="F3487" i="15"/>
  <c r="F2905" i="15"/>
  <c r="F3930" i="15"/>
  <c r="F3761" i="15"/>
  <c r="F1329" i="15"/>
  <c r="F3736" i="15"/>
  <c r="F3848" i="15"/>
  <c r="F2638" i="15"/>
  <c r="F3279" i="15"/>
  <c r="F1498" i="15"/>
  <c r="F3760" i="15"/>
  <c r="F541" i="15"/>
  <c r="F1128" i="15"/>
  <c r="F3735" i="15"/>
  <c r="F3878" i="15"/>
  <c r="F3594" i="15"/>
  <c r="F3828" i="15"/>
  <c r="F3634" i="15"/>
  <c r="F3808" i="15"/>
  <c r="F3835" i="15"/>
  <c r="F577" i="15"/>
  <c r="F1101" i="15"/>
  <c r="F614" i="15"/>
  <c r="F1269" i="15"/>
  <c r="F1042" i="15"/>
  <c r="F1234" i="15"/>
  <c r="F1126" i="15"/>
  <c r="F3655" i="15"/>
  <c r="F3839" i="15"/>
  <c r="F1154" i="15"/>
  <c r="F1166" i="15"/>
  <c r="F221" i="15"/>
  <c r="F231" i="15"/>
  <c r="F232" i="15"/>
  <c r="F1063" i="15"/>
  <c r="F1044" i="15"/>
  <c r="F1043" i="15"/>
  <c r="F1198" i="15"/>
  <c r="F1238" i="15"/>
  <c r="F1127" i="15"/>
  <c r="F1256" i="15"/>
  <c r="F1109" i="15"/>
  <c r="F1108" i="15"/>
  <c r="F821" i="15"/>
  <c r="F3823" i="15"/>
  <c r="F3708" i="15"/>
  <c r="F3889" i="15"/>
  <c r="F3771" i="15"/>
  <c r="F3850" i="15"/>
  <c r="F3938" i="15"/>
  <c r="F3720" i="15"/>
  <c r="F3463" i="15"/>
  <c r="F3822" i="15"/>
  <c r="F3742" i="15"/>
  <c r="F1155" i="15"/>
  <c r="F1158" i="15"/>
  <c r="F587" i="15"/>
  <c r="F1271" i="15"/>
  <c r="F1100" i="15"/>
  <c r="F1518" i="15"/>
  <c r="F3612" i="15"/>
  <c r="F3933" i="15"/>
  <c r="F3819" i="15"/>
  <c r="F1753" i="15"/>
  <c r="F1964" i="15"/>
  <c r="F1772" i="15"/>
  <c r="F1976" i="15"/>
  <c r="F1760" i="15"/>
  <c r="F1994" i="15"/>
  <c r="F1827" i="15"/>
  <c r="F1617" i="15"/>
  <c r="F1978" i="15"/>
  <c r="F1958" i="15"/>
  <c r="F486" i="15"/>
  <c r="F1967" i="15"/>
  <c r="F1729" i="15"/>
  <c r="F2001" i="15"/>
  <c r="F1957" i="15"/>
  <c r="F1771" i="15"/>
  <c r="F1620" i="15"/>
  <c r="F1721" i="15"/>
  <c r="F1843" i="15"/>
  <c r="F1327" i="15"/>
  <c r="F3631" i="15"/>
  <c r="F1754" i="15"/>
  <c r="F1644" i="15"/>
  <c r="F1764" i="15"/>
  <c r="F1713" i="15"/>
  <c r="F1979" i="15"/>
  <c r="F1714" i="15"/>
  <c r="F1717" i="15"/>
  <c r="F1981" i="15"/>
  <c r="F1740" i="15"/>
  <c r="F3587" i="15"/>
  <c r="F3959" i="15"/>
  <c r="F3251" i="15"/>
  <c r="F2849" i="15"/>
  <c r="F2770" i="15"/>
  <c r="F2224" i="15"/>
  <c r="F3142" i="15"/>
  <c r="F3397" i="15"/>
  <c r="F787" i="15"/>
  <c r="F3219" i="15"/>
  <c r="F1965" i="15"/>
  <c r="F1331" i="15"/>
  <c r="F2894" i="15"/>
  <c r="F3837" i="15"/>
  <c r="F3646" i="15"/>
  <c r="F3869" i="15"/>
  <c r="F3777" i="15"/>
  <c r="F3843" i="15"/>
  <c r="F3937" i="15"/>
  <c r="F1015" i="15"/>
  <c r="F2773" i="15"/>
  <c r="F704" i="15"/>
  <c r="F1061" i="15"/>
  <c r="F1064" i="15"/>
  <c r="F962" i="15"/>
  <c r="F2715" i="15"/>
  <c r="F2814" i="15"/>
  <c r="F2886" i="15"/>
  <c r="F2586" i="15"/>
  <c r="F2805" i="15"/>
  <c r="F2777" i="15"/>
  <c r="F1826" i="15"/>
  <c r="F3563" i="15"/>
  <c r="F1453" i="15"/>
  <c r="F1135" i="15"/>
  <c r="F3472" i="15"/>
  <c r="F3258" i="15"/>
  <c r="F1075" i="15"/>
  <c r="F3198" i="15"/>
  <c r="F1129" i="15"/>
  <c r="F2050" i="15"/>
  <c r="F1107" i="15"/>
  <c r="F3768" i="15"/>
  <c r="F3957" i="15"/>
  <c r="F3811" i="15"/>
  <c r="F3833" i="15"/>
  <c r="F1380" i="15"/>
  <c r="F3719" i="15"/>
  <c r="F3893" i="15"/>
  <c r="F3724" i="15"/>
  <c r="F3033" i="15"/>
  <c r="F3275" i="15"/>
  <c r="F3045" i="15"/>
  <c r="F3695" i="15"/>
  <c r="F3770" i="15"/>
  <c r="F2642" i="15"/>
  <c r="F1282" i="15"/>
  <c r="F3767" i="15"/>
  <c r="F1487" i="15"/>
  <c r="F3670" i="15"/>
  <c r="F2900" i="15"/>
  <c r="F3596" i="15"/>
  <c r="F1215" i="15"/>
  <c r="F3669" i="15"/>
  <c r="F1264" i="15"/>
  <c r="F3113" i="15"/>
  <c r="F1259" i="15"/>
  <c r="F1184" i="15"/>
  <c r="F3765" i="15"/>
  <c r="F3667" i="15"/>
  <c r="F3041" i="15"/>
  <c r="F2829" i="15"/>
  <c r="F958" i="15"/>
  <c r="F1378" i="15"/>
  <c r="F1213" i="15"/>
  <c r="F3730" i="15"/>
  <c r="F894" i="15"/>
  <c r="F3326" i="15"/>
  <c r="F3722" i="15"/>
  <c r="F3048" i="15"/>
  <c r="F1968" i="15"/>
  <c r="F1263" i="15"/>
  <c r="F3145" i="15"/>
  <c r="F3461" i="15"/>
  <c r="F1527" i="15"/>
  <c r="F3110" i="15"/>
  <c r="F3086" i="15"/>
  <c r="F3603" i="15"/>
  <c r="F1241" i="15"/>
  <c r="F3389" i="15"/>
  <c r="F3085" i="15"/>
  <c r="F3500" i="15"/>
  <c r="F2534" i="15"/>
  <c r="F2531" i="15"/>
  <c r="F2533" i="15"/>
  <c r="F1501" i="15"/>
  <c r="F1725" i="15"/>
  <c r="F1503" i="15"/>
  <c r="F2532" i="15"/>
  <c r="F1463" i="15"/>
  <c r="F1700" i="15"/>
  <c r="F3928" i="15"/>
  <c r="F2510" i="15"/>
  <c r="F3653" i="15"/>
  <c r="F3842" i="15"/>
  <c r="F3776" i="15"/>
  <c r="F3925" i="15"/>
  <c r="F2492" i="15"/>
  <c r="F581" i="15"/>
  <c r="F3887" i="15"/>
  <c r="F3711" i="15"/>
  <c r="F576" i="15"/>
  <c r="F3763" i="15"/>
  <c r="F3650" i="15"/>
  <c r="F573" i="15"/>
  <c r="F3778" i="15"/>
  <c r="F3774" i="15"/>
  <c r="F1274" i="15"/>
  <c r="F3882" i="15"/>
  <c r="F1313" i="15"/>
  <c r="F3641" i="15"/>
  <c r="F3659" i="15"/>
  <c r="F1661" i="15"/>
  <c r="F1658" i="15"/>
  <c r="F1358" i="15"/>
  <c r="F1539" i="15"/>
  <c r="F2073" i="15"/>
  <c r="F3861" i="15"/>
  <c r="F3860" i="15"/>
  <c r="F1315" i="15"/>
  <c r="F3756" i="15"/>
  <c r="F2068" i="15"/>
  <c r="F1685" i="15"/>
  <c r="F3691" i="15"/>
  <c r="F1824" i="15"/>
  <c r="F3569" i="15"/>
  <c r="F3453" i="15"/>
  <c r="F3556" i="15"/>
  <c r="F1421" i="15"/>
  <c r="F3919" i="15"/>
  <c r="F2071" i="15"/>
  <c r="F1419" i="15"/>
  <c r="F3862" i="15"/>
  <c r="F3291" i="15"/>
  <c r="F3951" i="15"/>
  <c r="F238" i="15"/>
  <c r="F1344" i="15"/>
  <c r="F3745" i="15"/>
  <c r="F3185" i="15"/>
  <c r="F2051" i="15"/>
  <c r="F1492" i="15"/>
  <c r="F1477" i="15"/>
  <c r="F746" i="15"/>
  <c r="F1823" i="15"/>
  <c r="F1459" i="15"/>
  <c r="F3568" i="15"/>
  <c r="F3859" i="15"/>
  <c r="F3684" i="15"/>
  <c r="F3688" i="15"/>
  <c r="F2511" i="15"/>
  <c r="F3979" i="15"/>
  <c r="F1614" i="15"/>
  <c r="F1216" i="15"/>
  <c r="F1306" i="15"/>
  <c r="F3626" i="15"/>
  <c r="F1053" i="15"/>
  <c r="F1536" i="15"/>
  <c r="F3798" i="15"/>
  <c r="F2072" i="15"/>
  <c r="F2069" i="15"/>
  <c r="F3679" i="15"/>
  <c r="F2020" i="15"/>
  <c r="F2053" i="15"/>
  <c r="F3729" i="15"/>
  <c r="F1982" i="15"/>
  <c r="F3638" i="15"/>
  <c r="F2077" i="15"/>
  <c r="F3597" i="15"/>
  <c r="F3287" i="15"/>
  <c r="F1394" i="15"/>
  <c r="F865" i="15"/>
  <c r="F1496" i="15"/>
  <c r="F3817" i="15"/>
  <c r="F3754" i="15"/>
  <c r="F3040" i="15"/>
  <c r="F857" i="15"/>
  <c r="F1791" i="15"/>
  <c r="F3707" i="15"/>
  <c r="F2074" i="15"/>
  <c r="F3630" i="15"/>
  <c r="F1647" i="15"/>
  <c r="F1640" i="15"/>
  <c r="F1418" i="15"/>
  <c r="F3974" i="15"/>
  <c r="F1366" i="15"/>
  <c r="F3816" i="15"/>
  <c r="F1314" i="15"/>
  <c r="F3976" i="15"/>
  <c r="F1324" i="15"/>
  <c r="F1583" i="15"/>
  <c r="F1589" i="15"/>
  <c r="F1072" i="15"/>
  <c r="F1517" i="15"/>
  <c r="F3941" i="15"/>
  <c r="F1526" i="15"/>
  <c r="F1491" i="15"/>
  <c r="F1310" i="15"/>
  <c r="F3623" i="15"/>
  <c r="F3748" i="15"/>
  <c r="F1493" i="15"/>
  <c r="F3978" i="15"/>
  <c r="F1368" i="15"/>
  <c r="F1068" i="15"/>
  <c r="F3910" i="15"/>
  <c r="F1792" i="15"/>
  <c r="F701" i="15"/>
  <c r="F3834" i="15"/>
  <c r="F3706" i="15"/>
  <c r="F1351" i="15"/>
  <c r="F1058" i="15"/>
  <c r="F3840" i="15"/>
  <c r="F3037" i="15"/>
  <c r="F1488" i="15"/>
  <c r="F3909" i="15"/>
  <c r="F1305" i="15"/>
  <c r="F3658" i="15"/>
  <c r="F3863" i="15"/>
  <c r="F3704" i="15"/>
  <c r="F3753" i="15"/>
  <c r="F1196" i="15"/>
  <c r="F3956" i="15"/>
  <c r="F3747" i="15"/>
  <c r="F1349" i="15"/>
  <c r="F1308" i="15"/>
  <c r="F1793" i="15"/>
  <c r="F1444" i="15"/>
  <c r="F3908" i="15"/>
  <c r="F1422" i="15"/>
  <c r="F3642" i="15"/>
  <c r="F3912" i="15"/>
  <c r="F372" i="15"/>
  <c r="F1475" i="15"/>
  <c r="F1011" i="15"/>
  <c r="F3558" i="15"/>
  <c r="F3977" i="15"/>
  <c r="F1430" i="15"/>
  <c r="F1325" i="15"/>
  <c r="F3886" i="15"/>
  <c r="F1300" i="15"/>
  <c r="F1653" i="15"/>
  <c r="F1427" i="15"/>
  <c r="F1299" i="15"/>
  <c r="F3915" i="15"/>
  <c r="F2898" i="15"/>
  <c r="F1818" i="15"/>
  <c r="F2065" i="15"/>
  <c r="F3855" i="15"/>
  <c r="F2820" i="15"/>
  <c r="F3759" i="15"/>
  <c r="F3800" i="15"/>
  <c r="F3916" i="15"/>
  <c r="F3683" i="15"/>
  <c r="F3797" i="15"/>
  <c r="F3687" i="15"/>
  <c r="F3980" i="15"/>
  <c r="F3699" i="15"/>
  <c r="F3750" i="15"/>
  <c r="F847" i="15"/>
  <c r="F3749" i="15"/>
  <c r="F1631" i="15"/>
  <c r="F1840" i="15"/>
  <c r="F2514" i="15"/>
  <c r="F2509" i="15"/>
  <c r="F1438" i="15"/>
  <c r="F3953" i="15"/>
  <c r="F3954" i="15"/>
  <c r="F2075" i="15"/>
  <c r="F3784" i="15"/>
  <c r="F1530" i="15"/>
  <c r="F1523" i="15"/>
  <c r="F1298" i="15"/>
  <c r="F1454" i="15"/>
  <c r="F1330" i="15"/>
  <c r="F1303" i="15"/>
  <c r="F3138" i="15"/>
  <c r="F739" i="15"/>
  <c r="F1047" i="15"/>
  <c r="F1318" i="15"/>
  <c r="F1512" i="15"/>
  <c r="F1683" i="15"/>
  <c r="F227" i="15"/>
  <c r="F3888" i="15"/>
  <c r="F3620" i="15"/>
  <c r="F3621" i="15"/>
  <c r="F3305" i="15"/>
  <c r="F3084" i="15"/>
  <c r="F4003" i="15"/>
  <c r="F3228" i="15"/>
  <c r="F1414" i="15"/>
  <c r="F3786" i="15"/>
  <c r="F3617" i="15"/>
  <c r="F3727" i="15"/>
  <c r="F3613" i="15"/>
  <c r="F2512" i="15"/>
  <c r="F3562" i="15"/>
  <c r="F3917" i="15"/>
  <c r="F2502" i="15"/>
  <c r="F3255" i="15"/>
  <c r="F3700" i="15"/>
  <c r="F3981" i="15"/>
  <c r="F1340" i="15"/>
  <c r="F3615" i="15"/>
  <c r="F3299" i="15"/>
  <c r="F3945" i="15"/>
  <c r="F3268" i="15"/>
  <c r="F3969" i="15"/>
  <c r="F2500" i="15"/>
  <c r="F2524" i="15"/>
  <c r="F2528" i="15"/>
  <c r="F2505" i="15"/>
  <c r="F2498" i="15"/>
  <c r="F2525" i="15"/>
  <c r="F2493" i="15"/>
  <c r="F3783" i="15"/>
  <c r="F1240" i="15"/>
  <c r="F161" i="15"/>
  <c r="F3671" i="15"/>
  <c r="F1214" i="15"/>
  <c r="F4005" i="15"/>
  <c r="F3139" i="15"/>
  <c r="F1410" i="15"/>
  <c r="F3740" i="15"/>
  <c r="F3609" i="15"/>
  <c r="F3838" i="15"/>
  <c r="F2521" i="15"/>
  <c r="F1504" i="15"/>
  <c r="F1359" i="15"/>
  <c r="F3943" i="15"/>
  <c r="F1662" i="15"/>
  <c r="F1046" i="15"/>
  <c r="F1208" i="15"/>
  <c r="F1352" i="15"/>
  <c r="F1423" i="15"/>
  <c r="F1070" i="15"/>
  <c r="F148" i="15"/>
  <c r="F1071" i="15"/>
  <c r="F1533" i="15"/>
  <c r="F1338" i="15"/>
  <c r="F3618" i="15"/>
  <c r="F1337" i="15"/>
  <c r="F1535" i="15"/>
  <c r="F1695" i="15"/>
  <c r="F1703" i="15"/>
  <c r="F1833" i="15"/>
  <c r="F3588" i="15"/>
  <c r="F1062" i="15"/>
  <c r="F3698" i="15"/>
  <c r="F2070" i="15"/>
  <c r="F3578" i="15"/>
  <c r="F3883" i="15"/>
  <c r="F1482" i="15"/>
  <c r="F1363" i="15"/>
  <c r="F3591" i="15"/>
  <c r="F3858" i="15"/>
  <c r="F3911" i="15"/>
  <c r="F3864" i="15"/>
  <c r="F864" i="15"/>
  <c r="F2720" i="15"/>
  <c r="F1429" i="15"/>
  <c r="F1560" i="15"/>
  <c r="F1592" i="15"/>
  <c r="F3576" i="15"/>
  <c r="F3994" i="15"/>
  <c r="F3124" i="15"/>
  <c r="F2883" i="15"/>
  <c r="F1522" i="15"/>
  <c r="F548" i="15"/>
  <c r="F3924" i="15"/>
  <c r="F1531" i="15"/>
  <c r="F1514" i="15"/>
  <c r="F3681" i="15"/>
  <c r="F1520" i="15"/>
  <c r="F421" i="15"/>
  <c r="F2677" i="15"/>
  <c r="F1292" i="15"/>
  <c r="F1290" i="15"/>
  <c r="F3955" i="15"/>
  <c r="F1474" i="15"/>
  <c r="F1830" i="15"/>
  <c r="F1895" i="15"/>
  <c r="F1898" i="15"/>
  <c r="F3993" i="15"/>
  <c r="F1854" i="15"/>
  <c r="F3674" i="15"/>
  <c r="F3922" i="15"/>
  <c r="F3996" i="15"/>
  <c r="F3984" i="15"/>
  <c r="F3975" i="15"/>
  <c r="F2736" i="15"/>
  <c r="F700" i="15"/>
  <c r="F2785" i="15"/>
  <c r="F2856" i="15"/>
  <c r="F3867" i="15"/>
  <c r="F919" i="15"/>
  <c r="F2657" i="15"/>
  <c r="F3918" i="15"/>
  <c r="F3571" i="15"/>
  <c r="F1667" i="15"/>
  <c r="F2005" i="15"/>
  <c r="F1502" i="15"/>
  <c r="F1424" i="15"/>
  <c r="F1820" i="15"/>
  <c r="F1735" i="15"/>
  <c r="F2078" i="15"/>
  <c r="F1787" i="15"/>
  <c r="F3725" i="15"/>
  <c r="F3682" i="15"/>
  <c r="F1651" i="15"/>
  <c r="F2076" i="15"/>
  <c r="F1428" i="15"/>
  <c r="F3791" i="15"/>
  <c r="F1666" i="15"/>
  <c r="F3590" i="15"/>
  <c r="F1377" i="15"/>
  <c r="F1276" i="15"/>
  <c r="F1326" i="15"/>
  <c r="F1131" i="15"/>
  <c r="F1342" i="15"/>
  <c r="F220" i="15"/>
  <c r="F1045" i="15"/>
  <c r="F1217" i="15"/>
  <c r="F591" i="15"/>
  <c r="F1207" i="15"/>
  <c r="F1751" i="15"/>
  <c r="F1050" i="15"/>
  <c r="F3726" i="15"/>
  <c r="F1294" i="15"/>
  <c r="F1295" i="15"/>
  <c r="F3484" i="15"/>
  <c r="F1435" i="15"/>
  <c r="F1959" i="15"/>
  <c r="F1537" i="15"/>
  <c r="F1532" i="15"/>
  <c r="F3672" i="15"/>
  <c r="F1388" i="15"/>
  <c r="F3639" i="15"/>
  <c r="F3846" i="15"/>
  <c r="F3752" i="15"/>
  <c r="F3921" i="15"/>
  <c r="F2986" i="15"/>
  <c r="F946" i="15"/>
  <c r="F3913" i="15"/>
  <c r="F1494" i="15"/>
  <c r="F1436" i="15"/>
  <c r="F3318" i="15"/>
  <c r="F1433" i="15"/>
  <c r="F3266" i="15"/>
  <c r="F1080" i="15"/>
  <c r="F3854" i="15"/>
  <c r="F1077" i="15"/>
  <c r="F3614" i="15"/>
  <c r="F3622" i="15"/>
  <c r="F1296" i="15"/>
  <c r="F1132" i="15"/>
  <c r="F1209" i="15"/>
  <c r="F1136" i="15"/>
  <c r="F1289" i="15"/>
  <c r="F3616" i="15"/>
  <c r="F2066" i="15"/>
  <c r="F1434" i="15"/>
  <c r="F1375" i="15"/>
  <c r="F1505" i="15"/>
  <c r="F1328" i="15"/>
  <c r="F3992" i="15"/>
  <c r="F1920" i="15"/>
  <c r="F1500" i="15"/>
  <c r="F1291" i="15"/>
  <c r="F3424" i="15"/>
  <c r="F2064" i="15"/>
  <c r="F1411" i="15"/>
  <c r="F2046" i="15"/>
  <c r="F2067" i="15"/>
  <c r="F3619" i="15"/>
  <c r="F1699" i="15"/>
  <c r="F3905" i="15"/>
  <c r="F1357" i="15"/>
  <c r="F1420" i="15"/>
  <c r="F1540" i="15"/>
  <c r="F1538" i="15"/>
  <c r="F1674" i="15"/>
  <c r="F1702" i="15"/>
  <c r="F1834" i="15"/>
  <c r="F1534" i="15"/>
  <c r="F3874" i="15"/>
  <c r="F915" i="15"/>
  <c r="F3573" i="15"/>
  <c r="F1478" i="15"/>
  <c r="F3582" i="15"/>
  <c r="F1452" i="15"/>
  <c r="F3656" i="15"/>
  <c r="F3857" i="15"/>
  <c r="F3856" i="15"/>
  <c r="F3611" i="15"/>
  <c r="F164" i="15"/>
  <c r="F3751" i="15"/>
  <c r="F2506" i="15"/>
  <c r="F3920" i="15"/>
  <c r="F1027" i="15"/>
  <c r="F1405" i="15"/>
  <c r="F2713" i="15"/>
  <c r="F2831" i="15"/>
  <c r="F3799" i="15"/>
  <c r="F956" i="15"/>
  <c r="F3454" i="15"/>
  <c r="F819" i="15"/>
  <c r="F955" i="15"/>
  <c r="F2987" i="15"/>
  <c r="F236" i="15"/>
  <c r="F1485" i="15"/>
  <c r="F1431" i="15"/>
  <c r="F1790" i="15"/>
  <c r="F3847" i="15"/>
  <c r="F2503" i="15"/>
  <c r="F1339" i="15"/>
  <c r="F1489" i="15"/>
  <c r="F1293" i="15"/>
  <c r="F3112" i="15"/>
  <c r="F3292" i="15"/>
  <c r="F3946" i="15"/>
  <c r="F3914" i="15"/>
  <c r="F2644" i="15"/>
  <c r="F3628" i="15"/>
  <c r="F2737" i="15"/>
  <c r="F1301" i="15"/>
  <c r="F2495" i="15"/>
  <c r="F2530" i="15"/>
  <c r="F2526" i="15"/>
  <c r="F2515" i="15"/>
  <c r="F3939" i="15"/>
  <c r="F2497" i="15"/>
  <c r="F3694" i="15"/>
  <c r="F417" i="15"/>
  <c r="F211" i="15"/>
  <c r="F2501" i="15"/>
  <c r="F1348" i="15"/>
  <c r="F814" i="15"/>
  <c r="F3263" i="15"/>
  <c r="F546" i="15"/>
  <c r="F3498" i="15"/>
  <c r="F3807" i="15"/>
  <c r="F3733" i="15"/>
  <c r="F3790" i="15"/>
  <c r="F3716" i="15"/>
  <c r="F1467" i="15"/>
  <c r="F1055" i="15"/>
  <c r="F3635" i="15"/>
  <c r="F1460" i="15"/>
  <c r="F3018" i="15"/>
  <c r="F3572" i="15"/>
  <c r="F1054" i="15"/>
  <c r="F3625" i="15"/>
  <c r="F3968" i="15"/>
  <c r="F3579" i="15"/>
  <c r="F1056" i="15"/>
  <c r="F3710" i="15"/>
  <c r="F3624" i="15"/>
  <c r="F2217" i="15"/>
  <c r="F2372" i="15"/>
  <c r="F2362" i="15"/>
  <c r="F2337" i="15"/>
  <c r="F1022" i="15"/>
  <c r="F1319" i="15"/>
  <c r="F1785" i="15"/>
  <c r="F1636" i="15"/>
  <c r="F1736" i="15"/>
  <c r="F2535" i="15"/>
  <c r="F3161" i="15"/>
  <c r="F2596" i="15"/>
  <c r="F1621" i="15"/>
  <c r="F1822" i="15"/>
  <c r="F2809" i="15"/>
  <c r="F2281" i="15"/>
  <c r="F1838" i="15"/>
  <c r="F1777" i="15"/>
  <c r="F2409" i="15"/>
  <c r="F2278" i="15"/>
  <c r="F926" i="15"/>
  <c r="F3449" i="15"/>
  <c r="F1551" i="15"/>
  <c r="F2251" i="15"/>
  <c r="F3271" i="15"/>
  <c r="F2227" i="15"/>
  <c r="F224" i="15"/>
  <c r="F146" i="15"/>
  <c r="F253" i="15"/>
  <c r="F132" i="15"/>
  <c r="F568" i="15"/>
  <c r="F1863" i="15"/>
  <c r="F264" i="15"/>
  <c r="F1808" i="15"/>
  <c r="F2238" i="15"/>
  <c r="F2249" i="15"/>
  <c r="F2998" i="15"/>
  <c r="F628" i="15"/>
  <c r="F1927" i="15"/>
  <c r="F569" i="15"/>
  <c r="F306" i="15"/>
  <c r="F149" i="15"/>
  <c r="F3505" i="15"/>
  <c r="F340" i="15"/>
  <c r="F2029" i="15"/>
  <c r="F197" i="15"/>
  <c r="F507" i="15"/>
  <c r="F3293" i="15"/>
  <c r="F1007" i="15"/>
  <c r="F524" i="15"/>
  <c r="F601" i="15"/>
  <c r="F179" i="15"/>
  <c r="F2906" i="15"/>
  <c r="F3502" i="15"/>
  <c r="F2412" i="15"/>
  <c r="F3167" i="15"/>
  <c r="F1922" i="15"/>
  <c r="F1615" i="15"/>
  <c r="F2563" i="15"/>
  <c r="F2017" i="15"/>
  <c r="F600" i="15"/>
  <c r="F2709" i="15"/>
  <c r="F846" i="15"/>
  <c r="F1652" i="15"/>
  <c r="F400" i="15"/>
  <c r="F1597" i="15"/>
  <c r="F2980" i="15"/>
  <c r="F1554" i="15"/>
  <c r="F1795" i="15"/>
  <c r="F385" i="15"/>
  <c r="F2288" i="15"/>
  <c r="F766" i="15"/>
  <c r="F3225" i="15"/>
  <c r="F1602" i="15"/>
  <c r="F727" i="15"/>
  <c r="F2769" i="15"/>
  <c r="F2938" i="15"/>
  <c r="F3128" i="15"/>
  <c r="F1697" i="15"/>
  <c r="F2913" i="15"/>
  <c r="F3109" i="15"/>
  <c r="F1750" i="15"/>
  <c r="F1956" i="15"/>
  <c r="F2235" i="15"/>
  <c r="F735" i="15"/>
  <c r="F254" i="15"/>
  <c r="F869" i="15"/>
  <c r="F2287" i="15"/>
  <c r="F2407" i="15"/>
  <c r="F1996" i="15"/>
  <c r="F2236" i="15"/>
  <c r="F1639" i="15"/>
  <c r="F1595" i="15"/>
  <c r="F1974" i="15"/>
  <c r="F2789" i="15"/>
  <c r="F265" i="15"/>
  <c r="F178" i="15"/>
  <c r="F2284" i="15"/>
  <c r="F2798" i="15"/>
  <c r="F662" i="15"/>
  <c r="F1570" i="15"/>
  <c r="F3527" i="15"/>
  <c r="F378" i="15"/>
  <c r="F176" i="15"/>
  <c r="F852" i="15"/>
  <c r="F3286" i="15"/>
  <c r="F394" i="15"/>
  <c r="F1712" i="15"/>
  <c r="F1861" i="15"/>
  <c r="F1562" i="15"/>
  <c r="F2414" i="15"/>
  <c r="F173" i="15"/>
  <c r="F3096" i="15"/>
  <c r="F3482" i="15"/>
  <c r="F924" i="15"/>
  <c r="F1889" i="15"/>
  <c r="F1874" i="15"/>
  <c r="F403" i="15"/>
  <c r="F672" i="15"/>
  <c r="F3047" i="15"/>
  <c r="F158" i="15"/>
  <c r="F3522" i="15"/>
  <c r="F560" i="15"/>
  <c r="F1888" i="15"/>
  <c r="F188" i="15"/>
  <c r="F2556" i="15"/>
  <c r="F1817" i="15"/>
  <c r="F2981" i="15"/>
  <c r="F3024" i="15"/>
  <c r="F1605" i="15"/>
  <c r="F1549" i="15"/>
  <c r="F2248" i="15"/>
  <c r="F1868" i="15"/>
  <c r="F539" i="15"/>
  <c r="F2031" i="15"/>
  <c r="F1865" i="15"/>
  <c r="F2824" i="15"/>
  <c r="F3435" i="15"/>
  <c r="F3030" i="15"/>
  <c r="F543" i="15"/>
  <c r="F2243" i="15"/>
  <c r="F371" i="15"/>
  <c r="F3521" i="15"/>
  <c r="F334" i="15"/>
  <c r="F451" i="15"/>
  <c r="F671" i="15"/>
  <c r="F2059" i="15"/>
  <c r="F2240" i="15"/>
  <c r="F1875" i="15"/>
  <c r="F2804" i="15"/>
  <c r="F459" i="15"/>
  <c r="F1887" i="15"/>
  <c r="F1654" i="15"/>
  <c r="F2261" i="15"/>
  <c r="F637" i="15"/>
  <c r="F2550" i="15"/>
  <c r="F285" i="15"/>
  <c r="F1872" i="15"/>
  <c r="F922" i="15"/>
  <c r="F3475" i="15"/>
  <c r="F343" i="15"/>
  <c r="F1692" i="15"/>
  <c r="F3188" i="15"/>
  <c r="F308" i="15"/>
  <c r="F293" i="15"/>
  <c r="F154" i="15"/>
  <c r="F404" i="15"/>
  <c r="F364" i="15"/>
  <c r="F1905" i="15"/>
  <c r="F2256" i="15"/>
  <c r="F2854" i="15"/>
  <c r="F2275" i="15"/>
  <c r="F1951" i="15"/>
  <c r="F863" i="15"/>
  <c r="F547" i="15"/>
  <c r="F1557" i="15"/>
  <c r="F552" i="15"/>
  <c r="F2985" i="15"/>
  <c r="F398" i="15"/>
  <c r="F575" i="15"/>
  <c r="F3392" i="15"/>
  <c r="F2008" i="15"/>
  <c r="F447" i="15"/>
  <c r="F3408" i="15"/>
  <c r="F1710" i="15"/>
  <c r="F1706" i="15"/>
  <c r="F1747" i="15"/>
  <c r="F3406" i="15"/>
  <c r="F2401" i="15"/>
  <c r="F1892" i="15"/>
  <c r="F493" i="15"/>
  <c r="F1917" i="15"/>
  <c r="F2852" i="15"/>
  <c r="F2844" i="15"/>
  <c r="F397" i="15"/>
  <c r="F2651" i="15"/>
  <c r="F960" i="15"/>
  <c r="F204" i="15"/>
  <c r="F887" i="15"/>
  <c r="F929" i="15"/>
  <c r="F3485" i="15"/>
  <c r="F862" i="15"/>
  <c r="F2896" i="15"/>
  <c r="F1023" i="15"/>
  <c r="F661" i="15"/>
  <c r="F923" i="15"/>
  <c r="F4063" i="15"/>
  <c r="F1017" i="15"/>
  <c r="F2958" i="15"/>
  <c r="F1864" i="15"/>
  <c r="F1746" i="15"/>
  <c r="F1912" i="15"/>
  <c r="F2996" i="15"/>
  <c r="F243" i="15"/>
  <c r="F246" i="15"/>
  <c r="F3207" i="15"/>
  <c r="F1694" i="15"/>
  <c r="F1848" i="15"/>
  <c r="F1937" i="15"/>
  <c r="F3401" i="15"/>
  <c r="F907" i="15"/>
  <c r="F194" i="15"/>
  <c r="F503" i="15"/>
  <c r="F2266" i="15"/>
  <c r="F2585" i="15"/>
  <c r="F2950" i="15"/>
  <c r="F2028" i="15"/>
  <c r="F335" i="15"/>
  <c r="F3205" i="15"/>
  <c r="F2802" i="15"/>
  <c r="F2032" i="15"/>
  <c r="F3125" i="15"/>
  <c r="F2799" i="15"/>
  <c r="F3029" i="15"/>
  <c r="F2908" i="15"/>
  <c r="F366" i="15"/>
  <c r="F3575" i="15"/>
  <c r="F1634" i="15"/>
  <c r="F374" i="15"/>
  <c r="F3221" i="15"/>
  <c r="F1806" i="15"/>
  <c r="F586" i="15"/>
  <c r="F383" i="15"/>
  <c r="F1796" i="15"/>
  <c r="F590" i="15"/>
  <c r="F2273" i="15"/>
  <c r="F1866" i="15"/>
  <c r="F520" i="15"/>
  <c r="F2817" i="15"/>
  <c r="F3165" i="15"/>
  <c r="F1902" i="15"/>
  <c r="F888" i="15"/>
  <c r="F1857" i="15"/>
  <c r="F2007" i="15"/>
  <c r="F3088" i="15"/>
  <c r="F1572" i="15"/>
  <c r="F580" i="15"/>
  <c r="F1663" i="15"/>
  <c r="F896" i="15"/>
  <c r="F3402" i="15"/>
  <c r="F330" i="15"/>
  <c r="F540" i="15"/>
  <c r="F561" i="15"/>
  <c r="F3459" i="15"/>
  <c r="F1945" i="15"/>
  <c r="F500" i="15"/>
  <c r="F1871" i="15"/>
  <c r="F1998" i="15"/>
  <c r="F514" i="15"/>
  <c r="F859" i="15"/>
  <c r="F1739" i="15"/>
  <c r="F3353" i="15"/>
  <c r="F515" i="15"/>
  <c r="F1845" i="15"/>
  <c r="F443" i="15"/>
  <c r="F513" i="15"/>
  <c r="F1853" i="15"/>
  <c r="F3434" i="15"/>
  <c r="F3178" i="15"/>
  <c r="F1900" i="15"/>
  <c r="F1919" i="15"/>
  <c r="F1594" i="15"/>
  <c r="F582" i="15"/>
  <c r="F461" i="15"/>
  <c r="F1031" i="15"/>
  <c r="F460" i="15"/>
  <c r="F1794" i="15"/>
  <c r="F1013" i="15"/>
  <c r="F1870" i="15"/>
  <c r="F2629" i="15"/>
  <c r="F639" i="15"/>
  <c r="F2038" i="15"/>
  <c r="F1689" i="15"/>
  <c r="F1669" i="15"/>
  <c r="F920" i="15"/>
  <c r="F1899" i="15"/>
  <c r="F309" i="15"/>
  <c r="F1668" i="15"/>
  <c r="F605" i="15"/>
  <c r="F1885" i="15"/>
  <c r="F2257" i="15"/>
  <c r="F100" i="15"/>
  <c r="F2264" i="15"/>
  <c r="F1797" i="15"/>
  <c r="F1995" i="15"/>
  <c r="F551" i="15"/>
  <c r="F1877" i="15"/>
  <c r="F1573" i="15"/>
  <c r="F391" i="15"/>
  <c r="F2406" i="15"/>
  <c r="F1972" i="15"/>
  <c r="F913" i="15"/>
  <c r="F2400" i="15"/>
  <c r="F508" i="15"/>
  <c r="F2997" i="15"/>
  <c r="F1954" i="15"/>
  <c r="F1677" i="15"/>
  <c r="F1930" i="15"/>
  <c r="F1893" i="15"/>
  <c r="F2006" i="15"/>
  <c r="F1934" i="15"/>
  <c r="F445" i="15"/>
  <c r="F2270" i="15"/>
  <c r="F2293" i="15"/>
  <c r="F2234" i="15"/>
  <c r="F2024" i="15"/>
  <c r="F2226" i="15"/>
  <c r="F916" i="15"/>
  <c r="F2772" i="15"/>
  <c r="F510" i="15"/>
  <c r="F2230" i="15"/>
  <c r="F1873" i="15"/>
  <c r="F2885" i="15"/>
  <c r="F1604" i="15"/>
  <c r="F1821" i="15"/>
  <c r="F2013" i="15"/>
  <c r="F1629" i="15"/>
  <c r="F1693" i="15"/>
  <c r="F1748" i="15"/>
  <c r="F1567" i="15"/>
  <c r="F3341" i="15"/>
  <c r="F1670" i="15"/>
  <c r="F377" i="15"/>
  <c r="F3329" i="15"/>
  <c r="F1938" i="15"/>
  <c r="F596" i="15"/>
  <c r="F198" i="15"/>
  <c r="F1556" i="15"/>
  <c r="F523" i="15"/>
  <c r="F1680" i="15"/>
  <c r="F2650" i="15"/>
  <c r="F2233" i="15"/>
  <c r="F430" i="15"/>
  <c r="F2241" i="15"/>
  <c r="F205" i="15"/>
  <c r="F1553" i="15"/>
  <c r="F762" i="15"/>
  <c r="F1558" i="15"/>
  <c r="F1816" i="15"/>
  <c r="F1738" i="15"/>
  <c r="F1749" i="15"/>
  <c r="F353" i="15"/>
  <c r="F2250" i="15"/>
  <c r="F1563" i="15"/>
  <c r="F1008" i="15"/>
  <c r="F3111" i="15"/>
  <c r="F480" i="15"/>
  <c r="F2403" i="15"/>
  <c r="F588" i="15"/>
  <c r="F1953" i="15"/>
  <c r="F2622" i="15"/>
  <c r="F337" i="15"/>
  <c r="F2277" i="15"/>
  <c r="F2245" i="15"/>
  <c r="F3091" i="15"/>
  <c r="F3214" i="15"/>
  <c r="F2402" i="15"/>
  <c r="F3486" i="15"/>
  <c r="F2267" i="15"/>
  <c r="F2263" i="15"/>
  <c r="F1734" i="15"/>
  <c r="F201" i="15"/>
  <c r="F210" i="15"/>
  <c r="F1906" i="15"/>
  <c r="F1813" i="15"/>
  <c r="F562" i="15"/>
  <c r="F900" i="15"/>
  <c r="F271" i="15"/>
  <c r="F1849" i="15"/>
  <c r="F521" i="15"/>
  <c r="F2036" i="15"/>
  <c r="F2843" i="15"/>
  <c r="F2012" i="15"/>
  <c r="F1776" i="15"/>
  <c r="F3351" i="15"/>
  <c r="F3195" i="15"/>
  <c r="F3010" i="15"/>
  <c r="F301" i="15"/>
  <c r="F3200" i="15"/>
  <c r="F3213" i="15"/>
  <c r="F2791" i="15"/>
  <c r="F1955" i="15"/>
  <c r="F1708" i="15"/>
  <c r="F1811" i="15"/>
  <c r="F2404" i="15"/>
  <c r="F151" i="15"/>
  <c r="F362" i="15"/>
  <c r="F1882" i="15"/>
  <c r="F1910" i="15"/>
  <c r="F1601" i="15"/>
  <c r="F2239" i="15"/>
  <c r="F2582" i="15"/>
  <c r="F2963" i="15"/>
  <c r="F505" i="15"/>
  <c r="F1599" i="15"/>
  <c r="F2408" i="15"/>
  <c r="F2907" i="15"/>
  <c r="F1880" i="15"/>
  <c r="F1566" i="15"/>
  <c r="F2022" i="15"/>
  <c r="F2600" i="15"/>
  <c r="F2633" i="15"/>
  <c r="F650" i="15"/>
  <c r="F901" i="15"/>
  <c r="F1606" i="15"/>
  <c r="F99" i="15"/>
  <c r="F2063" i="15"/>
  <c r="F2015" i="15"/>
  <c r="F305" i="15"/>
  <c r="F3400" i="15"/>
  <c r="F1805" i="15"/>
  <c r="F2002" i="15"/>
  <c r="F3436" i="15"/>
  <c r="F1660" i="15"/>
  <c r="F2014" i="15"/>
  <c r="F2228" i="15"/>
  <c r="F1810" i="15"/>
  <c r="F2282" i="15"/>
  <c r="F2994" i="15"/>
  <c r="F1664" i="15"/>
  <c r="F1613" i="15"/>
  <c r="F2728" i="15"/>
  <c r="F876" i="15"/>
  <c r="F1707" i="15"/>
  <c r="F1890" i="15"/>
  <c r="F877" i="15"/>
  <c r="F2260" i="15"/>
  <c r="F193" i="15"/>
  <c r="F743" i="15"/>
  <c r="F2254" i="15"/>
  <c r="F2555" i="15"/>
  <c r="F1915" i="15"/>
  <c r="F620" i="15"/>
  <c r="F2696" i="15"/>
  <c r="F512" i="15"/>
  <c r="F2030" i="15"/>
  <c r="F2037" i="15"/>
  <c r="F2711" i="15"/>
  <c r="F1913" i="15"/>
  <c r="F3092" i="15"/>
  <c r="F1916" i="15"/>
  <c r="F504" i="15"/>
  <c r="F509" i="15"/>
  <c r="F2003" i="15"/>
  <c r="F1598" i="15"/>
  <c r="F2276" i="15"/>
  <c r="F3290" i="15"/>
  <c r="F1733" i="15"/>
  <c r="F424" i="15"/>
  <c r="F571" i="15"/>
  <c r="F1909" i="15"/>
  <c r="F2291" i="15"/>
  <c r="F1737" i="15"/>
  <c r="F1856" i="15"/>
  <c r="F2646" i="15"/>
  <c r="F3272" i="15"/>
  <c r="F1891" i="15"/>
  <c r="F2930" i="15"/>
  <c r="F463" i="15"/>
  <c r="F3016" i="15"/>
  <c r="F492" i="15"/>
  <c r="F1607" i="15"/>
  <c r="F1552" i="15"/>
  <c r="F3166" i="15"/>
  <c r="F1578" i="15"/>
  <c r="F2914" i="15"/>
  <c r="F567" i="15"/>
  <c r="F1650" i="15"/>
  <c r="F1569" i="15"/>
  <c r="F388" i="15"/>
  <c r="F2686" i="15"/>
  <c r="F1944" i="15"/>
  <c r="F1943" i="15"/>
  <c r="F663" i="15"/>
  <c r="F3103" i="15"/>
  <c r="F855" i="15"/>
  <c r="F242" i="15"/>
  <c r="F3039" i="15"/>
  <c r="F1803" i="15"/>
  <c r="F2411" i="15"/>
  <c r="F2280" i="15"/>
  <c r="F2246" i="15"/>
  <c r="F1691" i="15"/>
  <c r="F1886" i="15"/>
  <c r="F163" i="15"/>
  <c r="F3448" i="15"/>
  <c r="F3525" i="15"/>
  <c r="F153" i="15"/>
  <c r="F3490" i="15"/>
  <c r="F2684" i="15"/>
  <c r="F1867" i="15"/>
  <c r="F1851" i="15"/>
  <c r="F3126" i="15"/>
  <c r="F572" i="15"/>
  <c r="F3282" i="15"/>
  <c r="F2062" i="15"/>
  <c r="F951" i="15"/>
  <c r="F2056" i="15"/>
  <c r="F1608" i="15"/>
  <c r="F121" i="15"/>
  <c r="F139" i="15"/>
  <c r="F1684" i="15"/>
  <c r="F475" i="15"/>
  <c r="F518" i="15"/>
  <c r="F1929" i="15"/>
  <c r="F1659" i="15"/>
  <c r="F1800" i="15"/>
  <c r="F2787" i="15"/>
  <c r="F2786" i="15"/>
  <c r="F2268" i="15"/>
  <c r="F1626" i="15"/>
  <c r="F1842" i="15"/>
  <c r="F1679" i="15"/>
  <c r="F130" i="15"/>
  <c r="F165" i="15"/>
  <c r="F144" i="15"/>
  <c r="F367" i="15"/>
  <c r="F2803" i="15"/>
  <c r="F1907" i="15"/>
  <c r="F1656" i="15"/>
  <c r="F1612" i="15"/>
  <c r="F3403" i="15"/>
  <c r="F906" i="15"/>
  <c r="F1732" i="15"/>
  <c r="F1862" i="15"/>
  <c r="F1831" i="15"/>
  <c r="F2026" i="15"/>
  <c r="F1894" i="15"/>
  <c r="F2010" i="15"/>
  <c r="F3294" i="15"/>
  <c r="F2399" i="15"/>
  <c r="F903" i="15"/>
  <c r="F1804" i="15"/>
  <c r="F1879" i="15"/>
  <c r="F203" i="15"/>
  <c r="F1744" i="15"/>
  <c r="F3474" i="15"/>
  <c r="F101" i="15"/>
  <c r="F3174" i="15"/>
  <c r="F487" i="15"/>
  <c r="F2982" i="15"/>
  <c r="F177" i="15"/>
  <c r="F950" i="15"/>
  <c r="F2283" i="15"/>
  <c r="F2262" i="15"/>
  <c r="F517" i="15"/>
  <c r="F731" i="15"/>
  <c r="F2061" i="15"/>
  <c r="F98" i="15"/>
  <c r="F1985" i="15"/>
  <c r="F2285" i="15"/>
  <c r="F1798" i="15"/>
  <c r="F395" i="15"/>
  <c r="F1611" i="15"/>
  <c r="F908" i="15"/>
  <c r="F1745" i="15"/>
  <c r="F881" i="15"/>
  <c r="F1924" i="15"/>
  <c r="F1610" i="15"/>
  <c r="F2021" i="15"/>
  <c r="F2413" i="15"/>
  <c r="F276" i="15"/>
  <c r="F899" i="15"/>
  <c r="F2680" i="15"/>
  <c r="F2723" i="15"/>
  <c r="F2279" i="15"/>
  <c r="F868" i="15"/>
  <c r="F1812" i="15"/>
  <c r="F136" i="15"/>
  <c r="F2708" i="15"/>
  <c r="F491" i="15"/>
  <c r="F1901" i="15"/>
  <c r="F279" i="15"/>
  <c r="F2625" i="15"/>
  <c r="F3407" i="15"/>
  <c r="F2042" i="15"/>
  <c r="F3518" i="15"/>
  <c r="F244" i="15"/>
  <c r="F1642" i="15"/>
  <c r="F1859" i="15"/>
  <c r="F2627" i="15"/>
  <c r="F2695" i="15"/>
  <c r="F1896" i="15"/>
  <c r="F1932" i="15"/>
  <c r="F1582" i="15"/>
  <c r="F2916" i="15"/>
  <c r="F482" i="15"/>
  <c r="F120" i="15"/>
  <c r="F675" i="15"/>
  <c r="F1807" i="15"/>
  <c r="F1705" i="15"/>
  <c r="F1876" i="15"/>
  <c r="F2398" i="15"/>
  <c r="F2232" i="15"/>
  <c r="F1914" i="15"/>
  <c r="F1869" i="15"/>
  <c r="F302" i="15"/>
  <c r="F3206" i="15"/>
  <c r="F1778" i="15"/>
  <c r="F365" i="15"/>
  <c r="F2271" i="15"/>
  <c r="F2410" i="15"/>
  <c r="F1555" i="15"/>
  <c r="F1775" i="15"/>
  <c r="F2255" i="15"/>
  <c r="F2269" i="15"/>
  <c r="F1550" i="15"/>
  <c r="F883" i="15"/>
  <c r="F2721" i="15"/>
  <c r="F763" i="15"/>
  <c r="F160" i="15"/>
  <c r="F326" i="15"/>
  <c r="F229" i="15"/>
  <c r="F506" i="15"/>
  <c r="F3357" i="15"/>
  <c r="F328" i="15"/>
  <c r="F1950" i="15"/>
  <c r="F755" i="15"/>
  <c r="F1638" i="15"/>
  <c r="F1682" i="15"/>
  <c r="F834" i="15"/>
  <c r="F1884" i="15"/>
  <c r="F3372" i="15"/>
  <c r="F1564" i="15"/>
  <c r="F953" i="15"/>
  <c r="F3503" i="15"/>
  <c r="F579" i="15"/>
  <c r="F1571" i="15"/>
  <c r="F3224" i="15"/>
  <c r="F854" i="15"/>
  <c r="F1860" i="15"/>
  <c r="F273" i="15"/>
  <c r="F618" i="15"/>
  <c r="F1815" i="15"/>
  <c r="F2623" i="15"/>
  <c r="F3098" i="15"/>
  <c r="F1952" i="15"/>
  <c r="F1609" i="15"/>
  <c r="F2979" i="15"/>
  <c r="F2011" i="15"/>
  <c r="F873" i="15"/>
  <c r="F3001" i="15"/>
  <c r="F2035" i="15"/>
  <c r="F1010" i="15"/>
  <c r="F1850" i="15"/>
  <c r="F2405" i="15"/>
  <c r="F1603" i="15"/>
  <c r="F3277" i="15"/>
  <c r="F2810" i="15"/>
  <c r="F1931" i="15"/>
  <c r="F3208" i="15"/>
  <c r="F1926" i="15"/>
  <c r="F118" i="15"/>
  <c r="F2923" i="15"/>
  <c r="F3044" i="15"/>
  <c r="F3328" i="15"/>
  <c r="F1752" i="15"/>
  <c r="F1942" i="15"/>
  <c r="F1928" i="15"/>
  <c r="F3223" i="15"/>
  <c r="F967" i="15"/>
  <c r="F1858" i="15"/>
  <c r="F836" i="15"/>
  <c r="F3285" i="15"/>
  <c r="F886" i="15"/>
  <c r="F2252" i="15"/>
  <c r="F898" i="15"/>
  <c r="F2621" i="15"/>
  <c r="F458" i="15"/>
  <c r="F2244" i="15"/>
  <c r="F2290" i="15"/>
  <c r="F2286" i="15"/>
  <c r="F2259" i="15"/>
  <c r="F484" i="15"/>
  <c r="F2242" i="15"/>
  <c r="F2041" i="15"/>
  <c r="F2265" i="15"/>
  <c r="F893" i="15"/>
  <c r="F617" i="15"/>
  <c r="F1832" i="15"/>
  <c r="F519" i="15"/>
  <c r="F623" i="15"/>
  <c r="F664" i="15"/>
  <c r="F181" i="15"/>
  <c r="F1921" i="15"/>
  <c r="F331" i="15"/>
  <c r="F140" i="15"/>
  <c r="F141" i="15"/>
  <c r="F3605" i="15"/>
  <c r="F327" i="15"/>
  <c r="F125" i="15"/>
  <c r="F336" i="15"/>
  <c r="F479" i="15"/>
  <c r="F2292" i="15"/>
  <c r="F597" i="15"/>
  <c r="F555" i="15"/>
  <c r="F295" i="15"/>
  <c r="F322" i="15"/>
  <c r="F3538" i="15"/>
  <c r="F673" i="15"/>
  <c r="F270" i="15"/>
  <c r="F323" i="15"/>
  <c r="F268" i="15"/>
  <c r="F522" i="15"/>
  <c r="F162" i="15"/>
  <c r="F277" i="15"/>
  <c r="F379" i="15"/>
  <c r="F634" i="15"/>
  <c r="F638" i="15"/>
  <c r="F647" i="15"/>
  <c r="F525" i="15"/>
  <c r="F559" i="15"/>
  <c r="F599" i="15"/>
  <c r="F636" i="15"/>
  <c r="F558" i="15"/>
  <c r="F631" i="15"/>
  <c r="F658" i="15"/>
  <c r="F598" i="15"/>
  <c r="F292" i="15"/>
  <c r="F413" i="15"/>
  <c r="F615" i="15"/>
  <c r="F1758" i="15"/>
  <c r="F2289" i="15"/>
  <c r="F2253" i="15"/>
  <c r="F645" i="15"/>
  <c r="F651" i="15"/>
  <c r="F649" i="15"/>
  <c r="F652" i="15"/>
  <c r="F646" i="15"/>
  <c r="F2225" i="15"/>
  <c r="F470" i="15"/>
  <c r="F570" i="15"/>
  <c r="F209" i="15"/>
  <c r="F373" i="15"/>
  <c r="F419" i="15"/>
  <c r="F114" i="15"/>
  <c r="F290" i="15"/>
  <c r="F249" i="15"/>
  <c r="F355" i="15"/>
  <c r="F312" i="15"/>
  <c r="F319" i="15"/>
  <c r="F286" i="15"/>
  <c r="F280" i="15"/>
  <c r="F402" i="15"/>
  <c r="F511" i="15"/>
  <c r="F641" i="15"/>
  <c r="F396" i="15"/>
  <c r="F2247" i="15"/>
  <c r="F2237" i="15"/>
  <c r="F2274" i="15"/>
  <c r="F3104" i="15"/>
  <c r="F3151" i="15"/>
  <c r="F3492" i="15"/>
  <c r="F717" i="15"/>
  <c r="F2349" i="15"/>
  <c r="F1170" i="15"/>
  <c r="F1210" i="15"/>
  <c r="F1212" i="15"/>
  <c r="F1089" i="15"/>
  <c r="F1092" i="15"/>
  <c r="F1984" i="15"/>
  <c r="F1686" i="15"/>
  <c r="F1743" i="15"/>
  <c r="F1616" i="15"/>
  <c r="F1577" i="15"/>
  <c r="F1835" i="15"/>
  <c r="F1576" i="15"/>
  <c r="F2000" i="15"/>
  <c r="F1949" i="15"/>
  <c r="F143" i="15"/>
  <c r="F1940" i="15"/>
  <c r="F3520" i="15"/>
  <c r="F3494" i="15"/>
  <c r="F2811" i="15"/>
  <c r="F884" i="15"/>
  <c r="F3164" i="15"/>
  <c r="F1983" i="15"/>
  <c r="F2033" i="15"/>
  <c r="F2731" i="15"/>
  <c r="F2598" i="15"/>
  <c r="F1709" i="15"/>
  <c r="F1593" i="15"/>
  <c r="F1655" i="15"/>
  <c r="F1649" i="15"/>
  <c r="F1688" i="15"/>
  <c r="F1852" i="15"/>
  <c r="F1009" i="15"/>
  <c r="F2788" i="15"/>
  <c r="F2935" i="15"/>
  <c r="F3252" i="15"/>
  <c r="F3489" i="15"/>
  <c r="F240" i="15"/>
  <c r="F1939" i="15"/>
  <c r="F874" i="15"/>
  <c r="F1946" i="15"/>
  <c r="F1925" i="15"/>
  <c r="F1947" i="15"/>
  <c r="F1559" i="15"/>
  <c r="F1561" i="15"/>
  <c r="F1575" i="15"/>
  <c r="F494" i="15"/>
  <c r="F191" i="15"/>
  <c r="F2819" i="15"/>
  <c r="F2009" i="15"/>
  <c r="F1918" i="15"/>
  <c r="F2023" i="15"/>
  <c r="F2792" i="15"/>
  <c r="F3246" i="15"/>
  <c r="F897" i="15"/>
  <c r="F1690" i="15"/>
  <c r="F3385" i="15"/>
  <c r="F1814" i="15"/>
  <c r="F2659" i="15"/>
  <c r="F1802" i="15"/>
  <c r="F2747" i="15"/>
  <c r="F1903" i="15"/>
  <c r="F516" i="15"/>
  <c r="F1855" i="15"/>
  <c r="F2927" i="15"/>
  <c r="F1878" i="15"/>
  <c r="F1819" i="15"/>
  <c r="F947" i="15"/>
  <c r="F3295" i="15"/>
  <c r="F2595" i="15"/>
  <c r="F2590" i="15"/>
  <c r="F2807" i="15"/>
  <c r="F2964" i="15"/>
  <c r="F2934" i="15"/>
  <c r="F2740" i="15"/>
  <c r="F3501" i="15"/>
  <c r="F2569" i="15"/>
  <c r="F3093" i="15"/>
  <c r="F612" i="15"/>
  <c r="F619" i="15"/>
  <c r="F2019" i="15"/>
  <c r="F1779" i="15"/>
  <c r="F1643" i="15"/>
  <c r="F778" i="15"/>
  <c r="F1622" i="15"/>
  <c r="F1933" i="15"/>
  <c r="F1801" i="15"/>
  <c r="F462" i="15"/>
  <c r="F1941" i="15"/>
  <c r="F477" i="15"/>
  <c r="F1657" i="15"/>
  <c r="F478" i="15"/>
  <c r="F219" i="15"/>
  <c r="F296" i="15"/>
  <c r="F3457" i="15"/>
  <c r="F329" i="15"/>
  <c r="F3077" i="15"/>
  <c r="F1923" i="15"/>
  <c r="F2764" i="15"/>
  <c r="F837" i="15"/>
  <c r="F195" i="15"/>
  <c r="F3298" i="15"/>
  <c r="F3345" i="15"/>
  <c r="F1908" i="15"/>
  <c r="F1897" i="15"/>
  <c r="F3095" i="15"/>
  <c r="F3014" i="15"/>
  <c r="F1904" i="15"/>
  <c r="F764" i="15"/>
  <c r="F3204" i="15"/>
  <c r="F1911" i="15"/>
  <c r="F3190" i="15"/>
  <c r="F2790" i="15"/>
  <c r="F1936" i="15"/>
  <c r="F3191" i="15"/>
  <c r="F3814" i="15"/>
  <c r="F3517" i="15"/>
  <c r="F961" i="15"/>
  <c r="F3011" i="15"/>
  <c r="F3496" i="15"/>
  <c r="F1624" i="15"/>
  <c r="F1625" i="15"/>
  <c r="F3871" i="15"/>
  <c r="F542" i="15"/>
  <c r="F3648" i="15"/>
  <c r="F1074" i="15"/>
  <c r="F1471" i="15"/>
  <c r="F3841" i="15"/>
  <c r="F1484" i="15"/>
  <c r="F1060" i="15"/>
  <c r="F3960" i="15"/>
  <c r="F3973" i="15"/>
  <c r="F3604" i="15"/>
  <c r="F3589" i="15"/>
  <c r="F3601" i="15"/>
  <c r="F3844" i="15"/>
  <c r="F3988" i="15"/>
  <c r="F3782" i="15"/>
  <c r="F3680" i="15"/>
  <c r="F3964" i="15"/>
  <c r="F1637" i="15"/>
  <c r="F1757" i="15"/>
  <c r="F304" i="15"/>
  <c r="F489" i="15"/>
  <c r="F2341" i="15"/>
  <c r="F2328" i="15"/>
  <c r="F2722" i="15"/>
  <c r="F1883" i="15"/>
  <c r="F594" i="15"/>
  <c r="F1881" i="15"/>
  <c r="F2933" i="15"/>
  <c r="F2808" i="15"/>
  <c r="F1799" i="15"/>
  <c r="F215" i="15"/>
  <c r="F2729" i="15"/>
  <c r="F2801" i="15"/>
  <c r="F2932" i="15"/>
  <c r="F3087" i="15"/>
  <c r="F689" i="15"/>
  <c r="F3097" i="15"/>
  <c r="F889" i="15"/>
  <c r="F3296" i="15"/>
  <c r="F3031" i="15"/>
  <c r="F1025" i="15"/>
  <c r="F2025" i="15"/>
  <c r="F3209" i="15"/>
  <c r="F2016" i="15"/>
  <c r="F2027" i="15"/>
  <c r="F1574" i="15"/>
  <c r="F1935" i="15"/>
  <c r="F767" i="15"/>
  <c r="F1836" i="15"/>
  <c r="F2058" i="15"/>
  <c r="F3075" i="15"/>
  <c r="F3493" i="15"/>
  <c r="F1672" i="15"/>
  <c r="F2272" i="15"/>
  <c r="F1687" i="15"/>
  <c r="F1568" i="15"/>
  <c r="F1809" i="15"/>
  <c r="F870" i="15"/>
  <c r="F2911" i="15"/>
  <c r="F2645" i="15"/>
  <c r="F1948" i="15"/>
  <c r="F882" i="15"/>
  <c r="F3399" i="15"/>
  <c r="F853" i="15"/>
  <c r="F730" i="15"/>
  <c r="F2751" i="15"/>
  <c r="F3504" i="15"/>
  <c r="F2826" i="15"/>
  <c r="F1623" i="15"/>
  <c r="F3737" i="15"/>
  <c r="F3506" i="15"/>
  <c r="F2806" i="15"/>
  <c r="F2940" i="15"/>
  <c r="F2952" i="15"/>
  <c r="F2926" i="15"/>
  <c r="F890" i="15"/>
  <c r="F2845" i="15"/>
  <c r="F2553" i="15"/>
  <c r="F2626" i="15"/>
  <c r="F2549" i="15"/>
  <c r="F2959" i="15"/>
  <c r="F2768" i="15"/>
  <c r="F3006" i="15"/>
  <c r="F3739" i="15"/>
  <c r="F1304" i="15"/>
  <c r="F1311" i="15"/>
  <c r="F2861" i="15"/>
  <c r="F3584" i="15"/>
  <c r="F3565" i="15"/>
  <c r="F3949" i="15"/>
  <c r="F1197" i="15"/>
  <c r="F1307" i="15"/>
  <c r="F3390" i="15"/>
  <c r="F3187" i="15"/>
  <c r="F2813" i="15"/>
  <c r="F858" i="15"/>
  <c r="F2718" i="15"/>
  <c r="F3057" i="15"/>
  <c r="F3100" i="15"/>
  <c r="F3182" i="15"/>
  <c r="F3356" i="15"/>
  <c r="F2955" i="15"/>
  <c r="F777" i="15"/>
  <c r="F3022" i="15"/>
  <c r="F2825" i="15"/>
  <c r="F765" i="15"/>
  <c r="F2004" i="15"/>
  <c r="F3363" i="15"/>
  <c r="F2624" i="15"/>
  <c r="F2762" i="15"/>
  <c r="F3849" i="15"/>
  <c r="F2523" i="15"/>
  <c r="F3989" i="15"/>
  <c r="F1426" i="15"/>
  <c r="F389" i="15"/>
  <c r="F1309" i="15"/>
  <c r="F1105" i="15"/>
  <c r="F1515" i="15"/>
  <c r="F1641" i="15"/>
  <c r="F3661" i="15"/>
  <c r="F3664" i="15"/>
  <c r="F1413" i="15"/>
  <c r="F3663" i="15"/>
  <c r="F3662" i="15"/>
  <c r="F3666" i="15"/>
  <c r="F3640" i="15"/>
  <c r="F3813" i="15"/>
  <c r="F3665" i="15"/>
  <c r="F3824" i="15"/>
  <c r="F3598" i="15"/>
  <c r="F1416" i="15"/>
  <c r="F2496" i="15"/>
  <c r="F1412" i="15"/>
  <c r="F1316" i="15"/>
  <c r="F1441" i="15"/>
  <c r="F1457" i="15"/>
  <c r="F1194" i="15"/>
  <c r="F235" i="15"/>
  <c r="F1362" i="15"/>
  <c r="F1425" i="15"/>
  <c r="F2055" i="15"/>
  <c r="F3692" i="15"/>
  <c r="F1417" i="15"/>
  <c r="F3757" i="15"/>
  <c r="F545" i="15"/>
  <c r="F1765" i="15"/>
  <c r="F1755" i="15"/>
  <c r="F1470" i="15"/>
  <c r="F1584" i="15"/>
  <c r="F3606" i="15"/>
  <c r="F3651" i="15"/>
  <c r="F2499" i="15"/>
  <c r="F1490" i="15"/>
  <c r="F3952" i="15"/>
  <c r="F1466" i="15"/>
  <c r="F1521" i="15"/>
  <c r="F1334" i="15"/>
  <c r="F1317" i="15"/>
  <c r="F1529" i="15"/>
  <c r="F3962" i="15"/>
  <c r="F3636" i="15"/>
  <c r="F1506" i="15"/>
  <c r="F3577" i="15"/>
  <c r="F3743" i="15"/>
  <c r="F1374" i="15"/>
  <c r="F3906" i="15"/>
  <c r="F3794" i="15"/>
  <c r="F3991" i="15"/>
  <c r="F1297" i="15"/>
  <c r="F3703" i="15"/>
  <c r="F3574" i="15"/>
  <c r="F3879" i="15"/>
  <c r="F1464" i="15"/>
  <c r="F3990" i="15"/>
  <c r="F1361" i="15"/>
  <c r="F3881" i="15"/>
  <c r="F3836" i="15"/>
  <c r="F3812" i="15"/>
  <c r="F3880" i="15"/>
  <c r="F1371" i="15"/>
  <c r="F1449" i="15"/>
  <c r="F4000" i="15"/>
  <c r="F3966" i="15"/>
  <c r="F3795" i="15"/>
  <c r="F1247" i="15"/>
  <c r="F1975" i="15"/>
  <c r="F2057" i="15"/>
  <c r="F1618" i="15"/>
  <c r="F3985" i="15"/>
  <c r="F1508" i="15"/>
  <c r="F3929" i="15"/>
  <c r="F3926" i="15"/>
  <c r="F1724" i="15"/>
  <c r="F3677" i="15"/>
  <c r="F3422" i="15"/>
  <c r="F3314" i="15"/>
  <c r="F59" i="15"/>
  <c r="F24" i="15"/>
  <c r="F61" i="15"/>
  <c r="F25" i="15"/>
  <c r="F60" i="15"/>
  <c r="F36" i="15"/>
  <c r="F34" i="15"/>
  <c r="F47" i="15"/>
  <c r="F50" i="15"/>
  <c r="F52" i="15"/>
  <c r="F35" i="15"/>
  <c r="F23" i="15"/>
  <c r="F3003" i="15"/>
  <c r="F966" i="15"/>
  <c r="F3323" i="15"/>
  <c r="F2734" i="15"/>
  <c r="F2034" i="15"/>
  <c r="F768" i="15"/>
  <c r="F3148" i="15"/>
  <c r="F1596" i="15"/>
  <c r="F3217" i="15"/>
  <c r="F1033" i="15"/>
  <c r="F2716" i="15"/>
  <c r="F3184" i="15"/>
  <c r="F718" i="15"/>
  <c r="F2842" i="15"/>
  <c r="F1600" i="15"/>
  <c r="F3179" i="15"/>
  <c r="F2910" i="15"/>
  <c r="F2592" i="15"/>
  <c r="F3129" i="15"/>
  <c r="F170" i="15"/>
  <c r="F2901" i="15"/>
  <c r="F2939" i="15"/>
  <c r="F3052" i="15"/>
  <c r="F2730" i="15"/>
  <c r="F3038" i="15"/>
  <c r="F2833" i="15"/>
  <c r="F3000" i="15"/>
  <c r="F3054" i="15"/>
  <c r="F2953" i="15"/>
  <c r="F3043" i="15"/>
  <c r="F3135" i="15"/>
  <c r="F3049" i="15"/>
  <c r="F3023" i="15"/>
  <c r="F3373" i="15"/>
  <c r="F3317" i="15"/>
  <c r="F742" i="15"/>
  <c r="F2909" i="15"/>
  <c r="F2765" i="15"/>
  <c r="F3260" i="15"/>
  <c r="F2548" i="15"/>
  <c r="F3362" i="15"/>
  <c r="F2779" i="15"/>
  <c r="F715" i="15"/>
  <c r="F738" i="15"/>
  <c r="F3455" i="15"/>
  <c r="F49" i="15" l="1"/>
  <c r="D76" i="3" l="1"/>
  <c r="D75" i="3"/>
  <c r="O32" i="3" l="1"/>
  <c r="O33" i="3"/>
  <c r="O34" i="3"/>
  <c r="O35" i="3"/>
  <c r="H56" i="3" l="1"/>
  <c r="D77" i="3" l="1"/>
  <c r="H57" i="3" l="1"/>
  <c r="H58" i="3"/>
  <c r="H59" i="3"/>
  <c r="H45" i="3"/>
  <c r="H46" i="3"/>
  <c r="H47" i="3"/>
  <c r="H48" i="3"/>
  <c r="H49" i="3"/>
  <c r="H50" i="3"/>
  <c r="H51" i="3"/>
  <c r="H52" i="3"/>
  <c r="H53" i="3"/>
  <c r="H44" i="3"/>
  <c r="H39" i="3"/>
  <c r="H40" i="3"/>
  <c r="H41" i="3"/>
  <c r="H38" i="3"/>
  <c r="H24" i="3"/>
  <c r="H25" i="3"/>
  <c r="H26" i="3"/>
  <c r="H27" i="3"/>
  <c r="H28" i="3"/>
  <c r="H23" i="3"/>
  <c r="N32" i="3" l="1"/>
  <c r="M32" i="3" s="1"/>
  <c r="N33" i="3"/>
  <c r="N34" i="3"/>
  <c r="M34" i="3" s="1"/>
  <c r="N35" i="3"/>
  <c r="M35" i="3" s="1"/>
  <c r="N31" i="3"/>
  <c r="M31" i="3" s="1"/>
  <c r="O31" i="3" s="1"/>
  <c r="L63" i="3" s="1"/>
  <c r="F76" i="3" l="1"/>
  <c r="M33" i="3"/>
  <c r="F75" i="3"/>
  <c r="N57" i="3"/>
  <c r="N58" i="3"/>
  <c r="N59" i="3"/>
  <c r="N56" i="3"/>
  <c r="N45" i="3"/>
  <c r="N46" i="3"/>
  <c r="N47" i="3"/>
  <c r="N48" i="3"/>
  <c r="N49" i="3"/>
  <c r="N50" i="3"/>
  <c r="N51" i="3"/>
  <c r="N52" i="3"/>
  <c r="N53" i="3"/>
  <c r="N44" i="3"/>
  <c r="N39" i="3"/>
  <c r="N40" i="3"/>
  <c r="N41" i="3"/>
  <c r="N38" i="3"/>
  <c r="N28" i="3"/>
  <c r="N24" i="3"/>
  <c r="N25" i="3"/>
  <c r="N26" i="3"/>
  <c r="N27" i="3"/>
  <c r="N23" i="3"/>
  <c r="O61" i="3" l="1"/>
  <c r="P60" i="3"/>
  <c r="M57" i="3"/>
  <c r="M58" i="3"/>
  <c r="M59" i="3"/>
  <c r="M56" i="3"/>
  <c r="Q60" i="3" s="1"/>
  <c r="M45" i="3"/>
  <c r="M46" i="3"/>
  <c r="P61" i="3" s="1"/>
  <c r="M47" i="3"/>
  <c r="M48" i="3"/>
  <c r="M49" i="3"/>
  <c r="M50" i="3"/>
  <c r="M51" i="3"/>
  <c r="M52" i="3"/>
  <c r="M53" i="3"/>
  <c r="M44" i="3"/>
  <c r="M39" i="3"/>
  <c r="M40" i="3"/>
  <c r="M41" i="3"/>
  <c r="O60" i="3" s="1"/>
  <c r="M38" i="3"/>
  <c r="M24" i="3"/>
  <c r="M25" i="3"/>
  <c r="M26" i="3"/>
  <c r="M27" i="3"/>
  <c r="M28" i="3"/>
  <c r="M23" i="3"/>
  <c r="N61" i="3" s="1"/>
  <c r="Q61" i="3" l="1"/>
  <c r="L61" i="3" s="1"/>
  <c r="P62" i="3"/>
  <c r="O62" i="3"/>
  <c r="Q62" i="3"/>
  <c r="N62" i="3"/>
  <c r="N60" i="3"/>
  <c r="L60" i="3" s="1"/>
  <c r="L62" i="3" l="1"/>
  <c r="F77" i="3" s="1"/>
  <c r="L76" i="3"/>
  <c r="L75" i="3"/>
  <c r="E53" i="10"/>
  <c r="M62" i="3" l="1"/>
  <c r="L78" i="3"/>
  <c r="O148" i="10" l="1"/>
  <c r="N148" i="10"/>
  <c r="M148" i="10"/>
  <c r="L148" i="10"/>
  <c r="O147" i="10"/>
  <c r="N147" i="10"/>
  <c r="M147" i="10"/>
  <c r="L147" i="10"/>
  <c r="O146" i="10"/>
  <c r="N146" i="10"/>
  <c r="M146" i="10"/>
  <c r="L146" i="10"/>
  <c r="O145" i="10"/>
  <c r="N145" i="10"/>
  <c r="M145" i="10"/>
  <c r="L145" i="10"/>
  <c r="O144" i="10"/>
  <c r="N144" i="10"/>
  <c r="M144" i="10"/>
  <c r="L144" i="10"/>
  <c r="O143" i="10"/>
  <c r="N143" i="10"/>
  <c r="M143" i="10"/>
  <c r="L143" i="10"/>
  <c r="O142" i="10"/>
  <c r="N142" i="10"/>
  <c r="M142" i="10"/>
  <c r="L142" i="10"/>
  <c r="O141" i="10"/>
  <c r="N141" i="10"/>
  <c r="M141" i="10"/>
  <c r="L141" i="10"/>
  <c r="O140" i="10"/>
  <c r="N140" i="10"/>
  <c r="M140" i="10"/>
  <c r="L140" i="10"/>
  <c r="O139" i="10"/>
  <c r="N139" i="10"/>
  <c r="M139" i="10"/>
  <c r="L139" i="10"/>
  <c r="O138" i="10"/>
  <c r="N138" i="10"/>
  <c r="M138" i="10"/>
  <c r="L138" i="10"/>
  <c r="O137" i="10"/>
  <c r="N137" i="10"/>
  <c r="M137" i="10"/>
  <c r="L137" i="10"/>
  <c r="O136" i="10"/>
  <c r="N136" i="10"/>
  <c r="M136" i="10"/>
  <c r="L136" i="10"/>
  <c r="O135" i="10"/>
  <c r="N135" i="10"/>
  <c r="M135" i="10"/>
  <c r="L135" i="10"/>
  <c r="O134" i="10"/>
  <c r="N134" i="10"/>
  <c r="M134" i="10"/>
  <c r="L134" i="10"/>
  <c r="O133" i="10"/>
  <c r="N133" i="10"/>
  <c r="M133" i="10"/>
  <c r="L133" i="10"/>
  <c r="O132" i="10"/>
  <c r="N132" i="10"/>
  <c r="M132" i="10"/>
  <c r="L132" i="10"/>
  <c r="P131" i="10"/>
  <c r="O131" i="10"/>
  <c r="N131" i="10"/>
  <c r="M131" i="10"/>
  <c r="L131" i="10"/>
  <c r="O130" i="10"/>
  <c r="N130" i="10"/>
  <c r="M130" i="10"/>
  <c r="L130" i="10"/>
  <c r="O129" i="10"/>
  <c r="N129" i="10"/>
  <c r="M129" i="10"/>
  <c r="L129" i="10"/>
  <c r="O128" i="10"/>
  <c r="N128" i="10"/>
  <c r="M128" i="10"/>
  <c r="L128" i="10"/>
  <c r="O127" i="10"/>
  <c r="N127" i="10"/>
  <c r="M127" i="10"/>
  <c r="L127" i="10"/>
  <c r="O126" i="10"/>
  <c r="N126" i="10"/>
  <c r="M126" i="10"/>
  <c r="L126" i="10"/>
  <c r="L149" i="10" s="1"/>
  <c r="O116" i="10"/>
  <c r="N116" i="10"/>
  <c r="M116" i="10"/>
  <c r="L116" i="10"/>
  <c r="O115" i="10"/>
  <c r="N115" i="10"/>
  <c r="M115" i="10"/>
  <c r="L115" i="10"/>
  <c r="O114" i="10"/>
  <c r="N114" i="10"/>
  <c r="M114" i="10"/>
  <c r="L114" i="10"/>
  <c r="O113" i="10"/>
  <c r="N113" i="10"/>
  <c r="M113" i="10"/>
  <c r="L113" i="10"/>
  <c r="O112" i="10"/>
  <c r="N112" i="10"/>
  <c r="M112" i="10"/>
  <c r="L112" i="10"/>
  <c r="O111" i="10"/>
  <c r="N111" i="10"/>
  <c r="M111" i="10"/>
  <c r="L111" i="10"/>
  <c r="O110" i="10"/>
  <c r="N110" i="10"/>
  <c r="M110" i="10"/>
  <c r="L110" i="10"/>
  <c r="O109" i="10"/>
  <c r="N109" i="10"/>
  <c r="M109" i="10"/>
  <c r="L109" i="10"/>
  <c r="O108" i="10"/>
  <c r="N108" i="10"/>
  <c r="M108" i="10"/>
  <c r="L108" i="10"/>
  <c r="O107" i="10"/>
  <c r="N107" i="10"/>
  <c r="M107" i="10"/>
  <c r="L107" i="10"/>
  <c r="O106" i="10"/>
  <c r="N106" i="10"/>
  <c r="M106" i="10"/>
  <c r="L106" i="10"/>
  <c r="O105" i="10"/>
  <c r="N105" i="10"/>
  <c r="M105" i="10"/>
  <c r="L105" i="10"/>
  <c r="O104" i="10"/>
  <c r="N104" i="10"/>
  <c r="M104" i="10"/>
  <c r="L104" i="10"/>
  <c r="O103" i="10"/>
  <c r="N103" i="10"/>
  <c r="M103" i="10"/>
  <c r="L103" i="10"/>
  <c r="O102" i="10"/>
  <c r="N102" i="10"/>
  <c r="M102" i="10"/>
  <c r="L102" i="10"/>
  <c r="O101" i="10"/>
  <c r="N101" i="10"/>
  <c r="M101" i="10"/>
  <c r="L101" i="10"/>
  <c r="O100" i="10"/>
  <c r="N100" i="10"/>
  <c r="M100" i="10"/>
  <c r="L100" i="10"/>
  <c r="O99" i="10"/>
  <c r="N99" i="10"/>
  <c r="M99" i="10"/>
  <c r="L99" i="10"/>
  <c r="O98" i="10"/>
  <c r="N98" i="10"/>
  <c r="M98" i="10"/>
  <c r="L98" i="10"/>
  <c r="O97" i="10"/>
  <c r="N97" i="10"/>
  <c r="M97" i="10"/>
  <c r="L97" i="10"/>
  <c r="O96" i="10"/>
  <c r="N96" i="10"/>
  <c r="M96" i="10"/>
  <c r="L96" i="10"/>
  <c r="O95" i="10"/>
  <c r="N95" i="10"/>
  <c r="M95" i="10"/>
  <c r="L95" i="10"/>
  <c r="O94" i="10"/>
  <c r="N94" i="10"/>
  <c r="M94" i="10"/>
  <c r="L94" i="10"/>
  <c r="E59" i="10" a="1"/>
  <c r="E59" i="10" s="1"/>
  <c r="J59" i="10" s="1"/>
  <c r="E58" i="10" a="1"/>
  <c r="E58" i="10" s="1"/>
  <c r="J58" i="10" s="1"/>
  <c r="E57" i="10"/>
  <c r="J57" i="10" s="1"/>
  <c r="E56" i="10"/>
  <c r="J56" i="10" s="1"/>
  <c r="E55" i="10" a="1"/>
  <c r="E55" i="10" s="1"/>
  <c r="J55" i="10" s="1"/>
  <c r="E54" i="10" a="1"/>
  <c r="E54" i="10" s="1"/>
  <c r="J54" i="10" s="1"/>
  <c r="J53" i="10"/>
  <c r="E52" i="10"/>
  <c r="J52" i="10" s="1"/>
  <c r="J43" i="10"/>
  <c r="I43" i="10"/>
  <c r="H43" i="10"/>
  <c r="Q40" i="10"/>
  <c r="Q39" i="10"/>
  <c r="Q38" i="10"/>
  <c r="Q37" i="10"/>
  <c r="Q36" i="10"/>
  <c r="Q35" i="10"/>
  <c r="Q34" i="10"/>
  <c r="Q33" i="10"/>
  <c r="Q32" i="10"/>
  <c r="Q31" i="10"/>
  <c r="Q30" i="10"/>
  <c r="Q29" i="10"/>
  <c r="Q28" i="10"/>
  <c r="Q27" i="10"/>
  <c r="Q26" i="10"/>
  <c r="Q25" i="10"/>
  <c r="Q24" i="10"/>
  <c r="Q23" i="10"/>
  <c r="Q22" i="10"/>
  <c r="Q21" i="10"/>
  <c r="O149" i="10" l="1"/>
  <c r="L117" i="10"/>
  <c r="N117" i="10"/>
  <c r="M117" i="10"/>
  <c r="N149" i="10"/>
  <c r="O117" i="10"/>
  <c r="M149" i="10"/>
  <c r="J60" i="10"/>
  <c r="R54" i="3" l="1"/>
  <c r="R55" i="3"/>
  <c r="R42" i="3"/>
  <c r="R43" i="3"/>
  <c r="R29" i="3"/>
  <c r="R30" i="3"/>
  <c r="R31" i="3"/>
  <c r="R32" i="3"/>
  <c r="R33" i="3"/>
  <c r="A33" i="3" s="1"/>
  <c r="R34" i="3"/>
  <c r="A34" i="3" s="1"/>
  <c r="R35" i="3"/>
  <c r="R36" i="3"/>
  <c r="R37" i="3"/>
  <c r="Q40" i="3"/>
  <c r="Q41" i="3"/>
  <c r="Q50" i="3"/>
  <c r="Q51" i="3"/>
  <c r="Q52" i="3"/>
  <c r="Q53" i="3"/>
  <c r="Q58" i="3"/>
  <c r="Q59" i="3"/>
  <c r="Q26" i="3"/>
  <c r="Q27" i="3"/>
  <c r="Q28" i="3"/>
  <c r="A29" i="3" l="1"/>
  <c r="A30" i="3"/>
  <c r="A31" i="3"/>
  <c r="A32" i="3"/>
  <c r="A35" i="3"/>
  <c r="A36" i="3"/>
  <c r="A37" i="3"/>
  <c r="A42" i="3"/>
  <c r="A43" i="3"/>
  <c r="A54" i="3"/>
  <c r="A55" i="3"/>
  <c r="Q56" i="3" l="1"/>
  <c r="Q57" i="3"/>
  <c r="Q47" i="3"/>
  <c r="Q46" i="3"/>
  <c r="Q49" i="3"/>
  <c r="Q48" i="3"/>
  <c r="Q45" i="3"/>
  <c r="Q39" i="3"/>
  <c r="Q44" i="3"/>
  <c r="Q38" i="3"/>
  <c r="Q25" i="3"/>
  <c r="Q24" i="3"/>
  <c r="Q23" i="3"/>
  <c r="R23" i="3" s="1"/>
  <c r="AQ5" i="6"/>
  <c r="L77" i="3" l="1"/>
  <c r="L79" i="3" s="1"/>
  <c r="R24" i="3"/>
  <c r="AJ14" i="6"/>
  <c r="M45" i="6" s="1"/>
  <c r="R25" i="3" l="1"/>
  <c r="R26" i="3" l="1"/>
  <c r="R27" i="3" l="1"/>
  <c r="R28" i="3" s="1"/>
  <c r="A28" i="3" s="1"/>
  <c r="H15" i="6"/>
  <c r="H14" i="6"/>
  <c r="H13" i="6"/>
  <c r="H11" i="6"/>
  <c r="A25" i="3"/>
  <c r="A24" i="3"/>
  <c r="A23" i="3"/>
  <c r="A26" i="3"/>
  <c r="A27" i="3" l="1"/>
  <c r="R38" i="3"/>
  <c r="R39" i="3" s="1"/>
  <c r="A38" i="3" l="1"/>
  <c r="R40" i="3"/>
  <c r="A39" i="3"/>
  <c r="A40" i="3" l="1"/>
  <c r="R41" i="3"/>
  <c r="R44" i="3" s="1"/>
  <c r="A44" i="3" s="1"/>
  <c r="R45" i="3" l="1"/>
  <c r="A45" i="3" s="1"/>
  <c r="A41" i="3"/>
  <c r="R46" i="3" l="1"/>
  <c r="A46" i="3" s="1"/>
  <c r="R47" i="3" l="1"/>
  <c r="A47" i="3" s="1"/>
  <c r="R48" i="3" l="1"/>
  <c r="R49" i="3" s="1"/>
  <c r="A48" i="3" l="1"/>
  <c r="A49" i="3"/>
  <c r="R50" i="3"/>
  <c r="A50" i="3" s="1"/>
  <c r="R51" i="3" l="1"/>
  <c r="A51" i="3" s="1"/>
  <c r="R52" i="3" l="1"/>
  <c r="A52" i="3" s="1"/>
  <c r="R53" i="3" l="1"/>
  <c r="A53" i="3" s="1"/>
  <c r="R56" i="3" l="1"/>
  <c r="A56" i="3" s="1"/>
  <c r="R57" i="3" l="1"/>
  <c r="A57" i="3" s="1"/>
  <c r="R58" i="3" l="1"/>
  <c r="A58" i="3" s="1"/>
  <c r="R59" i="3" l="1"/>
  <c r="A59" i="3" s="1"/>
  <c r="AM31" i="6" s="1"/>
  <c r="AC38" i="6" l="1"/>
  <c r="AM33" i="6"/>
  <c r="AM37" i="6"/>
  <c r="M27" i="6"/>
  <c r="K27" i="6" s="1"/>
  <c r="M23" i="6"/>
  <c r="K23" i="6" s="1"/>
  <c r="AM20" i="6"/>
  <c r="AC23" i="6"/>
  <c r="AM36" i="6"/>
  <c r="M26" i="6"/>
  <c r="V26" i="6" s="1"/>
  <c r="AM35" i="6"/>
  <c r="M38" i="6"/>
  <c r="K38" i="6" s="1"/>
  <c r="AC26" i="6"/>
  <c r="AC33" i="6"/>
  <c r="M25" i="6"/>
  <c r="K25" i="6" s="1"/>
  <c r="AC37" i="6"/>
  <c r="M34" i="6"/>
  <c r="V34" i="6" s="1"/>
  <c r="M37" i="6"/>
  <c r="C37" i="6" s="1"/>
  <c r="AM25" i="6"/>
  <c r="AC19" i="6"/>
  <c r="M22" i="6"/>
  <c r="V22" i="6" s="1"/>
  <c r="M31" i="6"/>
  <c r="C31" i="6" s="1"/>
  <c r="AM34" i="6"/>
  <c r="AC31" i="6"/>
  <c r="AC20" i="6"/>
  <c r="AM32" i="6"/>
  <c r="AC21" i="6"/>
  <c r="AC32" i="6"/>
  <c r="AC22" i="6"/>
  <c r="M19" i="6"/>
  <c r="C19" i="6" s="1"/>
  <c r="AC25" i="6"/>
  <c r="AM23" i="6"/>
  <c r="M29" i="6"/>
  <c r="C29" i="6" s="1"/>
  <c r="M33" i="6"/>
  <c r="K33" i="6" s="1"/>
  <c r="M20" i="6"/>
  <c r="K20" i="6" s="1"/>
  <c r="AC30" i="6"/>
  <c r="AC24" i="6"/>
  <c r="AM26" i="6"/>
  <c r="AM30" i="6"/>
  <c r="AC27" i="6"/>
  <c r="AM29" i="6"/>
  <c r="AC35" i="6"/>
  <c r="AC28" i="6"/>
  <c r="AM24" i="6"/>
  <c r="AM21" i="6"/>
  <c r="M28" i="6"/>
  <c r="C28" i="6" s="1"/>
  <c r="AM22" i="6"/>
  <c r="M24" i="6"/>
  <c r="C24" i="6" s="1"/>
  <c r="AM28" i="6"/>
  <c r="AC36" i="6"/>
  <c r="AC29" i="6"/>
  <c r="M30" i="6"/>
  <c r="K30" i="6" s="1"/>
  <c r="M35" i="6"/>
  <c r="V35" i="6" s="1"/>
  <c r="M36" i="6"/>
  <c r="V36" i="6" s="1"/>
  <c r="AM38" i="6"/>
  <c r="AM27" i="6"/>
  <c r="AC34" i="6"/>
  <c r="M21" i="6"/>
  <c r="C21" i="6" s="1"/>
  <c r="M32" i="6"/>
  <c r="K32" i="6" s="1"/>
  <c r="AM19" i="6"/>
  <c r="C34" i="6" l="1"/>
  <c r="C23" i="6"/>
  <c r="V31" i="6"/>
  <c r="V23" i="6"/>
  <c r="V27" i="6"/>
  <c r="C27" i="6"/>
  <c r="C38" i="6"/>
  <c r="V38" i="6"/>
  <c r="C22" i="6"/>
  <c r="V25" i="6"/>
  <c r="C25" i="6"/>
  <c r="K26" i="6"/>
  <c r="K37" i="6"/>
  <c r="V19" i="6"/>
  <c r="K22" i="6"/>
  <c r="C26" i="6"/>
  <c r="V37" i="6"/>
  <c r="K34" i="6"/>
  <c r="K31" i="6"/>
  <c r="K29" i="6"/>
  <c r="K19" i="6"/>
  <c r="V33" i="6"/>
  <c r="C33" i="6"/>
  <c r="K24" i="6"/>
  <c r="V29" i="6"/>
  <c r="V32" i="6"/>
  <c r="C20" i="6"/>
  <c r="V20" i="6"/>
  <c r="C32" i="6"/>
  <c r="K35" i="6"/>
  <c r="C35" i="6"/>
  <c r="V24" i="6"/>
  <c r="C30" i="6"/>
  <c r="K36" i="6"/>
  <c r="C36" i="6"/>
  <c r="K28" i="6"/>
  <c r="V30" i="6"/>
  <c r="V28" i="6"/>
  <c r="K21" i="6"/>
  <c r="V21" i="6"/>
  <c r="AE1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Outlook</author>
  </authors>
  <commentList>
    <comment ref="J10" authorId="0" shapeId="0" xr:uid="{00000000-0006-0000-0100-000001000000}">
      <text>
        <r>
          <rPr>
            <b/>
            <sz val="8"/>
            <color indexed="81"/>
            <rFont val="Tahoma"/>
            <family val="2"/>
          </rPr>
          <t>Vælg fra listen</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author>
    <author>Amir Gacic</author>
    <author>Outlook</author>
  </authors>
  <commentList>
    <comment ref="A12" authorId="0" shapeId="0" xr:uid="{00000000-0006-0000-0300-000001000000}">
      <text>
        <r>
          <rPr>
            <b/>
            <sz val="8"/>
            <color indexed="81"/>
            <rFont val="Tahoma"/>
            <family val="2"/>
          </rPr>
          <t>Cpr.nr eller Medarbejder nr. skal udfyldes</t>
        </r>
      </text>
    </comment>
    <comment ref="H19" authorId="1" shapeId="0" xr:uid="{00000000-0006-0000-0300-000002000000}">
      <text>
        <r>
          <rPr>
            <b/>
            <sz val="8"/>
            <color indexed="81"/>
            <rFont val="Tahoma"/>
            <family val="2"/>
          </rPr>
          <t>Bilag/ kvitering påhæftes</t>
        </r>
        <r>
          <rPr>
            <sz val="8"/>
            <color indexed="81"/>
            <rFont val="Tahoma"/>
            <family val="2"/>
          </rPr>
          <t xml:space="preserve">
</t>
        </r>
      </text>
    </comment>
    <comment ref="J19" authorId="1" shapeId="0" xr:uid="{00000000-0006-0000-0300-000003000000}">
      <text>
        <r>
          <rPr>
            <b/>
            <sz val="8"/>
            <color indexed="81"/>
            <rFont val="Tahoma"/>
            <family val="2"/>
          </rPr>
          <t>Max. antal decimaler: 1</t>
        </r>
        <r>
          <rPr>
            <sz val="8"/>
            <color indexed="81"/>
            <rFont val="Tahoma"/>
            <family val="2"/>
          </rPr>
          <t xml:space="preserve">
(f.eks 100,1)</t>
        </r>
      </text>
    </comment>
    <comment ref="K19" authorId="2" shapeId="0" xr:uid="{00000000-0006-0000-0300-000004000000}">
      <text>
        <r>
          <rPr>
            <b/>
            <sz val="8"/>
            <color indexed="81"/>
            <rFont val="Tahoma"/>
            <family val="2"/>
          </rPr>
          <t>Aktivitet SKAL udfyldes
Vælg 
1  kursus - (km. høj sats)
2 tjenesterejse -  (km.høj sats)
3 tjenesterejse -(km. lav sats)
4 kursus - (km.lav sats)</t>
        </r>
        <r>
          <rPr>
            <sz val="8"/>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Forbindelse" type="4" refreshedVersion="0" background="1" refreshOnLoad="1" saveData="1">
    <webPr sourceData="1" parsePre="1" consecutive="1" url="http://www.nationalbanken.dk/_vti_bin/DN/DataService.svc/CurrencyRatesXML?lang=da"/>
  </connection>
  <connection id="2" xr16:uid="{00000000-0015-0000-FFFF-FFFF01000000}" keepAlive="1" name="ThisWorkbookDataModel" description="Datamode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3" xr16:uid="{00000000-0015-0000-FFFF-FFFF02000000}" name="WorksheetConnection_NY KIT Rejseafregning.xlsx!Tabel1" type="102" refreshedVersion="5" minRefreshableVersion="5">
    <extLst>
      <ext xmlns:x15="http://schemas.microsoft.com/office/spreadsheetml/2010/11/main" uri="{DE250136-89BD-433C-8126-D09CA5730AF9}">
        <x15:connection id="Tabel1-137c3e8c-e4a1-4a61-828f-5e2be9231836" autoDelete="1">
          <x15:rangePr sourceName="_xlcn.WorksheetConnection_NYKITRejseafregning.xlsxTabel11"/>
        </x15:connection>
      </ext>
    </extLst>
  </connection>
</connections>
</file>

<file path=xl/sharedStrings.xml><?xml version="1.0" encoding="utf-8"?>
<sst xmlns="http://schemas.openxmlformats.org/spreadsheetml/2006/main" count="18344" uniqueCount="11809">
  <si>
    <t>Udfyldes af medarbejder</t>
  </si>
  <si>
    <t>Navn</t>
  </si>
  <si>
    <t>Rejsens formål</t>
  </si>
  <si>
    <t xml:space="preserve"> Dato</t>
  </si>
  <si>
    <t>Betales ved Faktura/ EAN</t>
  </si>
  <si>
    <t>(dd-mm-åå)</t>
  </si>
  <si>
    <t>u.moms</t>
  </si>
  <si>
    <t>m.moms</t>
  </si>
  <si>
    <t>Antal km</t>
  </si>
  <si>
    <t xml:space="preserve">Fortæring: 
</t>
  </si>
  <si>
    <t>OBS: Der godtgøres alene for kørsel udover normal kørsel mellem hjem og arbejde.</t>
  </si>
  <si>
    <t>Uden</t>
  </si>
  <si>
    <t>Med</t>
  </si>
  <si>
    <t>I alt</t>
  </si>
  <si>
    <t>Husk selv at fratrække antal kilometer mellem hjem og arbejde.</t>
  </si>
  <si>
    <t>moms</t>
  </si>
  <si>
    <t>Op til 20.000 km.  kr.</t>
  </si>
  <si>
    <t>Udover 20.000 km.    kr.</t>
  </si>
  <si>
    <t>Eventuelle bemærkninger:</t>
  </si>
  <si>
    <t>Dato:</t>
  </si>
  <si>
    <t>Leders</t>
  </si>
  <si>
    <t>underskrift</t>
  </si>
  <si>
    <t>Område</t>
  </si>
  <si>
    <t>HUSK: Aktivitet skal udfyldes</t>
  </si>
  <si>
    <t>Cpr.nr./ medarb.nr.</t>
  </si>
  <si>
    <t>Inst./enh./afdeling</t>
  </si>
  <si>
    <t>Bopæls-adresse</t>
  </si>
  <si>
    <t>Afsnit</t>
  </si>
  <si>
    <t>Køretøjets reg.nr</t>
  </si>
  <si>
    <t xml:space="preserve">  Rejse fra/til (bestemmelsessted og adresse)</t>
  </si>
  <si>
    <t xml:space="preserve"> Anledning:</t>
  </si>
  <si>
    <r>
      <rPr>
        <b/>
        <sz val="14"/>
        <color theme="0"/>
        <rFont val="Georgia"/>
        <family val="1"/>
      </rPr>
      <t>Udlæg kr.</t>
    </r>
    <r>
      <rPr>
        <b/>
        <sz val="12"/>
        <color theme="0"/>
        <rFont val="Georgia"/>
        <family val="1"/>
      </rPr>
      <t xml:space="preserve">
Bilag/kvit. påhæftes</t>
    </r>
  </si>
  <si>
    <t>Aktivitet</t>
  </si>
  <si>
    <t>Retuneres hvis ikke udfyldt korrekt (se vejledning)</t>
  </si>
  <si>
    <t>Km</t>
  </si>
  <si>
    <r>
      <t xml:space="preserve">Omkostningssted 
</t>
    </r>
    <r>
      <rPr>
        <sz val="12"/>
        <color theme="0"/>
        <rFont val="Georgia"/>
        <family val="1"/>
      </rPr>
      <t>hvis udgift skal konteres på et andet omkostningssted</t>
    </r>
  </si>
  <si>
    <t>Beløb</t>
  </si>
  <si>
    <t>Udgiftsart</t>
  </si>
  <si>
    <t>Lønart</t>
  </si>
  <si>
    <t xml:space="preserve"> Kr.</t>
  </si>
  <si>
    <t>0486 (1)</t>
  </si>
  <si>
    <t>0486 (3)</t>
  </si>
  <si>
    <t>0486 (4)</t>
  </si>
  <si>
    <t>0486 (2)</t>
  </si>
  <si>
    <t>0385 (0)</t>
  </si>
  <si>
    <t>1658 (1)</t>
  </si>
  <si>
    <t>0486 (0)</t>
  </si>
  <si>
    <t>0605 (0)</t>
  </si>
  <si>
    <t>Til udbetaling:</t>
  </si>
  <si>
    <t xml:space="preserve">Medarbejders </t>
  </si>
  <si>
    <t>kursus</t>
  </si>
  <si>
    <t>tjenesterejse</t>
  </si>
  <si>
    <t>Næstved-Slagelse Sygehus</t>
  </si>
  <si>
    <t>Administrationen/Stab - Næstved</t>
  </si>
  <si>
    <t>Steen lise</t>
  </si>
  <si>
    <t>5651 2112</t>
  </si>
  <si>
    <t>slis@</t>
  </si>
  <si>
    <t>Akut - Slagelse</t>
  </si>
  <si>
    <t>Tina Brandt Munch</t>
  </si>
  <si>
    <t>5651 2128</t>
  </si>
  <si>
    <t>tbmu@</t>
  </si>
  <si>
    <t>Anæstesi - Næstved</t>
  </si>
  <si>
    <t>Anæstesi - Slagelse/Ringsted</t>
  </si>
  <si>
    <t>Charlotte Christensen</t>
  </si>
  <si>
    <t>5651 2119</t>
  </si>
  <si>
    <t>ckrt@</t>
  </si>
  <si>
    <t>Arbejdsmedicinsk - Slagelse</t>
  </si>
  <si>
    <t>Trine Linnemann Christensen</t>
  </si>
  <si>
    <t>5651 2122</t>
  </si>
  <si>
    <t>tlcr@</t>
  </si>
  <si>
    <t>Byggeprojektenheden - Slagelse</t>
  </si>
  <si>
    <t>Lisa Irene Hansen</t>
  </si>
  <si>
    <t>5651 2132</t>
  </si>
  <si>
    <t>lsha@</t>
  </si>
  <si>
    <t>Drift- og service - Næstved</t>
  </si>
  <si>
    <t>Drift- og service - Slagelse/Ringsted</t>
  </si>
  <si>
    <t>Fysio- Nuklearmedicinsk - Næstved</t>
  </si>
  <si>
    <t>Garantiklinik - Ringsted</t>
  </si>
  <si>
    <t>Julie Børgesen Gregersen</t>
  </si>
  <si>
    <t>5651 2124</t>
  </si>
  <si>
    <t>jubg@</t>
  </si>
  <si>
    <t>Gearti - Næstved</t>
  </si>
  <si>
    <t>Malene Hafnov</t>
  </si>
  <si>
    <t>5651 2118</t>
  </si>
  <si>
    <t>mhaf@</t>
  </si>
  <si>
    <t>Geriatri - Slagelse</t>
  </si>
  <si>
    <t>Pia Nautrup Pedersen</t>
  </si>
  <si>
    <t>5651 2130</t>
  </si>
  <si>
    <t>pipe@</t>
  </si>
  <si>
    <t>Gynækologisk - Næstved</t>
  </si>
  <si>
    <t>Immunologi - Regional funktion</t>
  </si>
  <si>
    <t>Kirurgi - Slagelse</t>
  </si>
  <si>
    <t>Klinisk Biokemi - Regional funktion</t>
  </si>
  <si>
    <t>Lillian Hansen Bundgaard</t>
  </si>
  <si>
    <t>5651 2120</t>
  </si>
  <si>
    <t>lhbu@</t>
  </si>
  <si>
    <t>Lærlinge og elever - Næstved/Slagelse/Ringsted</t>
  </si>
  <si>
    <t>Mammakirurgisk- Ringsted</t>
  </si>
  <si>
    <t>Medicinsk - Næstved</t>
  </si>
  <si>
    <t>Medicinsk - Slagelse</t>
  </si>
  <si>
    <t>Medico - Næstved</t>
  </si>
  <si>
    <t>Mikrobiologi - Regional funktion</t>
  </si>
  <si>
    <t>Neurologisk - Næstved</t>
  </si>
  <si>
    <t>Onkologi - Næstved</t>
  </si>
  <si>
    <t>Heidi Hansen</t>
  </si>
  <si>
    <t>5651 2123</t>
  </si>
  <si>
    <t>hlhn@</t>
  </si>
  <si>
    <t>Ortopædkirurgi- Næstved/Slagelse</t>
  </si>
  <si>
    <t>Patologi - Næstved/Slagelse</t>
  </si>
  <si>
    <t>Praksisreservelæger - Næstved/Slagelse</t>
  </si>
  <si>
    <t>Pædiatri - Næstved</t>
  </si>
  <si>
    <t>Radiologi - Ringsted</t>
  </si>
  <si>
    <t>Radiologi - Slagelse</t>
  </si>
  <si>
    <t>Radiologi- Næstved</t>
  </si>
  <si>
    <t>Reumatologi, fys, ergo - Næstved/Slagelse/Ringsted</t>
  </si>
  <si>
    <t>Sygehusledelsen - Næstved</t>
  </si>
  <si>
    <t>Tand- mund- kæbe - Næstved</t>
  </si>
  <si>
    <t>Urologi - Næstved</t>
  </si>
  <si>
    <t>Øjenafdelingen - Næstved</t>
  </si>
  <si>
    <t>Øre- næse- Hals - Næstved/Slagelse</t>
  </si>
  <si>
    <t>Roskilde-Køge Sygehus</t>
  </si>
  <si>
    <t>Administrationen/Stab  - Roskilde</t>
  </si>
  <si>
    <t>Arne Guldberg Jensen</t>
  </si>
  <si>
    <t>5651 2107</t>
  </si>
  <si>
    <t>agj@</t>
  </si>
  <si>
    <t>Akut - Køge</t>
  </si>
  <si>
    <t>Anæstesi - Køge</t>
  </si>
  <si>
    <t>Karenlise Løvebakke Nielsen</t>
  </si>
  <si>
    <t>5651 2103</t>
  </si>
  <si>
    <t>kln@</t>
  </si>
  <si>
    <t>Anæstesi - Roskilde</t>
  </si>
  <si>
    <t>Berit Jill Als</t>
  </si>
  <si>
    <t>5651 2105</t>
  </si>
  <si>
    <t>bjas@</t>
  </si>
  <si>
    <t>Arbejdsmedicinsk - Køge</t>
  </si>
  <si>
    <t>Ane Ansbjerg Ernsten</t>
  </si>
  <si>
    <t>5651 2136</t>
  </si>
  <si>
    <t>aaer@</t>
  </si>
  <si>
    <t>Billeddiagnostik - Køge</t>
  </si>
  <si>
    <t>Iben Marianne Krarup Pedersen</t>
  </si>
  <si>
    <t>5651 2135</t>
  </si>
  <si>
    <t>imp@</t>
  </si>
  <si>
    <t>Billeddiagnostik - Roskilde</t>
  </si>
  <si>
    <t>Dermatologisk - Roskilde</t>
  </si>
  <si>
    <t>Driftsafdeling - Køge</t>
  </si>
  <si>
    <t>Dorte Maria Rasmussen</t>
  </si>
  <si>
    <t>5651 2109</t>
  </si>
  <si>
    <t>dmr@</t>
  </si>
  <si>
    <t>Driftsafdelingen - Roskilde</t>
  </si>
  <si>
    <t>Generel - Køge</t>
  </si>
  <si>
    <t>Generel - Roskilde</t>
  </si>
  <si>
    <t>Geriatrisk - Roskilde</t>
  </si>
  <si>
    <t>Gitte Daugaard Hoier</t>
  </si>
  <si>
    <t>5651 2106</t>
  </si>
  <si>
    <t>gdh@</t>
  </si>
  <si>
    <t>Gyn/Obs - Roskilde</t>
  </si>
  <si>
    <t>Hæmatologisk - Roskilde</t>
  </si>
  <si>
    <t>Kardiologisk - Roskilde</t>
  </si>
  <si>
    <t>Karina Telander Andersen</t>
  </si>
  <si>
    <t>5621 2108</t>
  </si>
  <si>
    <t>ktan@</t>
  </si>
  <si>
    <t>Kirurgisk - Køge</t>
  </si>
  <si>
    <t>Kirurgisk - Roskilde</t>
  </si>
  <si>
    <t>Klinisk Biokemisk - Køge</t>
  </si>
  <si>
    <t>Klinisk Biokemisk - Roskilde</t>
  </si>
  <si>
    <t>Klinisk Fysiologisk - Køge</t>
  </si>
  <si>
    <t>Medicinsk - Køge</t>
  </si>
  <si>
    <t>Heidi Volfing Pedersen</t>
  </si>
  <si>
    <t>5651 2104</t>
  </si>
  <si>
    <t>hvpe@</t>
  </si>
  <si>
    <t>Medicinsk - Roskilde</t>
  </si>
  <si>
    <t>5651 2108</t>
  </si>
  <si>
    <t>Neurologisk - Roskilde</t>
  </si>
  <si>
    <t>Onkologisk - Roskilde</t>
  </si>
  <si>
    <t>Ortopædkirurgisk - Køge</t>
  </si>
  <si>
    <t>Patologisk - Roskilde</t>
  </si>
  <si>
    <t>Plastikkirurgisk - Roskilde</t>
  </si>
  <si>
    <t>Pædiatrisk - Roskilde</t>
  </si>
  <si>
    <t>Reumalogisk - Roskilde</t>
  </si>
  <si>
    <t>Reumalogisk- Køge</t>
  </si>
  <si>
    <t>Reumalogisk/geriatrisk - Køge</t>
  </si>
  <si>
    <t>Service - Køge</t>
  </si>
  <si>
    <t>Service - Roskilde</t>
  </si>
  <si>
    <t>Socialrådgiverne - Køge</t>
  </si>
  <si>
    <t>Socialrådgiverne - Roskilde</t>
  </si>
  <si>
    <t>Sygehusledelse  - Køge</t>
  </si>
  <si>
    <t>Sygehusledelse - Roskilde</t>
  </si>
  <si>
    <t>Teknisk Afdeling - Køge</t>
  </si>
  <si>
    <t>Teknisk Afdeling - Roskilde</t>
  </si>
  <si>
    <t>Urologisk Afdeling - Roskilde</t>
  </si>
  <si>
    <t>Øjenafdelingen - Roskilde</t>
  </si>
  <si>
    <t>Øre Næse Hals - Køge</t>
  </si>
  <si>
    <t>Øre Næse Hals - Roskilde</t>
  </si>
  <si>
    <t>Holbæk Sygehus</t>
  </si>
  <si>
    <t>Administration</t>
  </si>
  <si>
    <t>Lisbet Joan Petersen</t>
  </si>
  <si>
    <t>5651 2139</t>
  </si>
  <si>
    <t>lijpe@</t>
  </si>
  <si>
    <t>Akut</t>
  </si>
  <si>
    <t>Jannie Green</t>
  </si>
  <si>
    <t>5651 2137</t>
  </si>
  <si>
    <t>jagr@</t>
  </si>
  <si>
    <t>Anæstesien</t>
  </si>
  <si>
    <t>Marianne Eliassen</t>
  </si>
  <si>
    <t>5651 2146</t>
  </si>
  <si>
    <t>mae@</t>
  </si>
  <si>
    <t>Drift og service</t>
  </si>
  <si>
    <t>Fys, Ergo</t>
  </si>
  <si>
    <t>Gynækologi/obstetrik</t>
  </si>
  <si>
    <t>Kirurgi</t>
  </si>
  <si>
    <t>Klinisk Biokemi</t>
  </si>
  <si>
    <t>Klinisk fysiologi</t>
  </si>
  <si>
    <t>Medicinsk</t>
  </si>
  <si>
    <t>Gaya Thangarajah</t>
  </si>
  <si>
    <t>5651 2138</t>
  </si>
  <si>
    <t>gath@</t>
  </si>
  <si>
    <t>Ortopædkirurgi</t>
  </si>
  <si>
    <t>Pædiatri</t>
  </si>
  <si>
    <t>Ole Bondehøj</t>
  </si>
  <si>
    <t>5651 2144</t>
  </si>
  <si>
    <t>ob@</t>
  </si>
  <si>
    <t>Radiologi</t>
  </si>
  <si>
    <t>Sygehusledelse</t>
  </si>
  <si>
    <t>Nykøbing Sygehus</t>
  </si>
  <si>
    <t xml:space="preserve">Administrationen/Stab - Nykøbing F. </t>
  </si>
  <si>
    <t xml:space="preserve">Vakant </t>
  </si>
  <si>
    <t>khrteamnykkonservfael@</t>
  </si>
  <si>
    <t>Anæstesi</t>
  </si>
  <si>
    <t>Heidi Henriksen</t>
  </si>
  <si>
    <t>5651 2126</t>
  </si>
  <si>
    <t>hhen@</t>
  </si>
  <si>
    <t>Arbejdsmedicinsk</t>
  </si>
  <si>
    <t>Ingelise Bisgaard</t>
  </si>
  <si>
    <t>5651 2115</t>
  </si>
  <si>
    <t>ibp@</t>
  </si>
  <si>
    <t>Lene Munk Pedersen</t>
  </si>
  <si>
    <t>5651 2129</t>
  </si>
  <si>
    <t>lmn@</t>
  </si>
  <si>
    <t>Geriatri</t>
  </si>
  <si>
    <t>Diana Meier</t>
  </si>
  <si>
    <t>5651 2125</t>
  </si>
  <si>
    <t>dmjn@</t>
  </si>
  <si>
    <t>Gynækologisk/obstetrik</t>
  </si>
  <si>
    <t>Intern medicin</t>
  </si>
  <si>
    <t>Medicoteknik</t>
  </si>
  <si>
    <t>Reumatologi</t>
  </si>
  <si>
    <t>Sygehusledelsen</t>
  </si>
  <si>
    <t>Psykiatrien</t>
  </si>
  <si>
    <t>Afd. for specialfunktioner</t>
  </si>
  <si>
    <t>Afd. for Børne og ungdomspsykiatri</t>
  </si>
  <si>
    <t>Kirsten Petersen</t>
  </si>
  <si>
    <t>5651 2140</t>
  </si>
  <si>
    <t>kip@</t>
  </si>
  <si>
    <t>Enhed for brugerst. Psykiatri</t>
  </si>
  <si>
    <t>Hanne Hjort</t>
  </si>
  <si>
    <t>5651 2143</t>
  </si>
  <si>
    <t>hahj@</t>
  </si>
  <si>
    <t>Ledelse</t>
  </si>
  <si>
    <t>Praksiskonsulenter</t>
  </si>
  <si>
    <t>Psyk info</t>
  </si>
  <si>
    <t>Psykiatrien Syd</t>
  </si>
  <si>
    <t>Birgitte Aistrup Sørensen</t>
  </si>
  <si>
    <t>5651 2145</t>
  </si>
  <si>
    <t>bson@</t>
  </si>
  <si>
    <t>Psykiatrien Vest</t>
  </si>
  <si>
    <t>Kirstine Kristensen</t>
  </si>
  <si>
    <t>5651 2141</t>
  </si>
  <si>
    <t>kirch@</t>
  </si>
  <si>
    <t>Psykiatrien Øst</t>
  </si>
  <si>
    <t>Psykiatrihuset</t>
  </si>
  <si>
    <t>Psykiatriområdet</t>
  </si>
  <si>
    <t>Psykiatrisk forskningsenhed</t>
  </si>
  <si>
    <t>Psykiatrisk visitationsklinik</t>
  </si>
  <si>
    <t>Retspsykiatri</t>
  </si>
  <si>
    <t>Stabsoverlægefunktionen</t>
  </si>
  <si>
    <t>Socialområdet</t>
  </si>
  <si>
    <t>Bakkegården</t>
  </si>
  <si>
    <t>Gert Jensen</t>
  </si>
  <si>
    <t>5651 2675</t>
  </si>
  <si>
    <t>gj@</t>
  </si>
  <si>
    <t>Bo- og Naboskab Sydlolland</t>
  </si>
  <si>
    <t>Kamilla Sine Hartmann</t>
  </si>
  <si>
    <t>5651 2672</t>
  </si>
  <si>
    <t>ksse@</t>
  </si>
  <si>
    <t>Else Hus</t>
  </si>
  <si>
    <t>Alice Marie Larsen</t>
  </si>
  <si>
    <t>5651 2674</t>
  </si>
  <si>
    <t>amla@</t>
  </si>
  <si>
    <t>Glim</t>
  </si>
  <si>
    <t>Sisse Møller Burhard</t>
  </si>
  <si>
    <t>5651 2671</t>
  </si>
  <si>
    <t>smbc@</t>
  </si>
  <si>
    <t>Himmelev</t>
  </si>
  <si>
    <t>Ida Sping Christiansen</t>
  </si>
  <si>
    <t>5651 2673</t>
  </si>
  <si>
    <t>isr@</t>
  </si>
  <si>
    <t>Kofoedsminde</t>
  </si>
  <si>
    <t>Platangården</t>
  </si>
  <si>
    <t>Roskildehjemmet</t>
  </si>
  <si>
    <t>Skelbakken</t>
  </si>
  <si>
    <t>Socialafdelingen og AT</t>
  </si>
  <si>
    <t>Stevnsfortet</t>
  </si>
  <si>
    <t>Synscenter Refsnæs</t>
  </si>
  <si>
    <t>Helene Bender Christensen</t>
  </si>
  <si>
    <t>5957 0240</t>
  </si>
  <si>
    <t>hecr@</t>
  </si>
  <si>
    <t>Sygehusapoteket</t>
  </si>
  <si>
    <t>Logistik og klinisk farmaci</t>
  </si>
  <si>
    <t>Produktion</t>
  </si>
  <si>
    <t>Kvalitet</t>
  </si>
  <si>
    <t>Ledelse og administration</t>
  </si>
  <si>
    <t>Koncern Service</t>
  </si>
  <si>
    <t>Amir Gacic</t>
  </si>
  <si>
    <t>5651 2683</t>
  </si>
  <si>
    <t>ag@</t>
  </si>
  <si>
    <t>Have og vej</t>
  </si>
  <si>
    <t>Joan Sandfeld Vestergaard</t>
  </si>
  <si>
    <t>5651 2685</t>
  </si>
  <si>
    <t>jsv@</t>
  </si>
  <si>
    <t>Køkken - Holbæk</t>
  </si>
  <si>
    <t>Køkken - Nykøbing F</t>
  </si>
  <si>
    <t>Betina Bøgesø Christensen</t>
  </si>
  <si>
    <t>5651 2686</t>
  </si>
  <si>
    <t>bn@</t>
  </si>
  <si>
    <t>Køkken - Slagelse</t>
  </si>
  <si>
    <t xml:space="preserve">Køkken Administration </t>
  </si>
  <si>
    <t>Rengøring - Holbæk</t>
  </si>
  <si>
    <t>Rengøring - PNS</t>
  </si>
  <si>
    <t>Rengøring - Slagelse</t>
  </si>
  <si>
    <t>Serviceafdelingen - Psykiatrien</t>
  </si>
  <si>
    <t>Teknisk Afdeling - Psykiatrien</t>
  </si>
  <si>
    <t>Udvikling</t>
  </si>
  <si>
    <t>Vask - Fælles</t>
  </si>
  <si>
    <t>Vask - Holbæk</t>
  </si>
  <si>
    <t>Vask - Nykøbing F</t>
  </si>
  <si>
    <t>Økonomi</t>
  </si>
  <si>
    <t>Koncern Økonomi</t>
  </si>
  <si>
    <t>Indkøb</t>
  </si>
  <si>
    <t>KØK - Sekretariat</t>
  </si>
  <si>
    <t>5652 2686</t>
  </si>
  <si>
    <t>Analyse &amp; Afregning</t>
  </si>
  <si>
    <t>5653 2686</t>
  </si>
  <si>
    <t>Budget</t>
  </si>
  <si>
    <t>5654 2686</t>
  </si>
  <si>
    <t>Regnskab &amp; Finans</t>
  </si>
  <si>
    <t>5655 2686</t>
  </si>
  <si>
    <t>Koncern HR</t>
  </si>
  <si>
    <t>Center for Løn og Personale</t>
  </si>
  <si>
    <t>5652 2685</t>
  </si>
  <si>
    <t>Styring og Analyse</t>
  </si>
  <si>
    <t>5653 2685</t>
  </si>
  <si>
    <t>Strategi og Udvikling</t>
  </si>
  <si>
    <t>5654 2685</t>
  </si>
  <si>
    <t>Forhandling og Jura</t>
  </si>
  <si>
    <t>5655 2685</t>
  </si>
  <si>
    <t>CUK</t>
  </si>
  <si>
    <t>5656 2685</t>
  </si>
  <si>
    <t>Præhospital Center</t>
  </si>
  <si>
    <t>PHC - Sekretariat</t>
  </si>
  <si>
    <t>5652 2129</t>
  </si>
  <si>
    <t>PHC Ledelse</t>
  </si>
  <si>
    <t>5653 2129</t>
  </si>
  <si>
    <t>Primær Sundhed</t>
  </si>
  <si>
    <t>Ida Spring Christiansen</t>
  </si>
  <si>
    <t>Primær Sundhed - RH</t>
  </si>
  <si>
    <t>5652 2673</t>
  </si>
  <si>
    <t>Tandklinikken</t>
  </si>
  <si>
    <t>5653 2673</t>
  </si>
  <si>
    <t>Primær Sundhed - Øvrige</t>
  </si>
  <si>
    <t>5654 2673</t>
  </si>
  <si>
    <t>Regionsklinikken Kalundborg</t>
  </si>
  <si>
    <t>5655 2673</t>
  </si>
  <si>
    <t>Regionsklinikken Nykøbing Falster</t>
  </si>
  <si>
    <t>5656 2673</t>
  </si>
  <si>
    <t>Lægebolig på Fejø</t>
  </si>
  <si>
    <t>5657 2673</t>
  </si>
  <si>
    <t>Dyrlægevæsen på Askø</t>
  </si>
  <si>
    <t>5658 2673</t>
  </si>
  <si>
    <t>Regionsklinikken i Nakskov</t>
  </si>
  <si>
    <t>5659 2673</t>
  </si>
  <si>
    <t>Koncern IT</t>
  </si>
  <si>
    <t>Strategisk Stab</t>
  </si>
  <si>
    <t>Drift</t>
  </si>
  <si>
    <t>Forretningsdialog</t>
  </si>
  <si>
    <t>Ledelsessekretariat</t>
  </si>
  <si>
    <t>Kommunikation</t>
  </si>
  <si>
    <t>Regional Udvikling</t>
  </si>
  <si>
    <t>Poul Henning Jensen</t>
  </si>
  <si>
    <t>5651 2684</t>
  </si>
  <si>
    <t>pjes@</t>
  </si>
  <si>
    <t>Miljø og Ressourcer</t>
  </si>
  <si>
    <t>5652 2684</t>
  </si>
  <si>
    <t>Innovation og Vækst</t>
  </si>
  <si>
    <t>5653 2684</t>
  </si>
  <si>
    <t>Kvalitet og udvikling</t>
  </si>
  <si>
    <t>KU Byg</t>
  </si>
  <si>
    <t>KU Kronikerprojekt</t>
  </si>
  <si>
    <t>KU Kvalitet</t>
  </si>
  <si>
    <t>KU Patientkontor</t>
  </si>
  <si>
    <t>5654 2684</t>
  </si>
  <si>
    <t>KU Plan</t>
  </si>
  <si>
    <t>5655 2684</t>
  </si>
  <si>
    <t>KU Produktion</t>
  </si>
  <si>
    <t>5656 2684</t>
  </si>
  <si>
    <t>KU Sekretariat</t>
  </si>
  <si>
    <t>5657 2684</t>
  </si>
  <si>
    <t>KU Sund</t>
  </si>
  <si>
    <t>5658 2684</t>
  </si>
  <si>
    <t>KU Forskning</t>
  </si>
  <si>
    <t>5659 2684</t>
  </si>
  <si>
    <t>KU Den Regionale Forskningsenhed</t>
  </si>
  <si>
    <t>5660 2684</t>
  </si>
  <si>
    <t xml:space="preserve"> Regionsdirektion</t>
  </si>
  <si>
    <t>Regionsrådet</t>
  </si>
  <si>
    <t>Råd og nævn</t>
  </si>
  <si>
    <t>Udgiftsbilag</t>
  </si>
  <si>
    <t>Udbetales til:</t>
  </si>
  <si>
    <t>Cpr/cvr</t>
  </si>
  <si>
    <t>Adr.</t>
  </si>
  <si>
    <t>Postnr./by</t>
  </si>
  <si>
    <t>Valør dato:</t>
  </si>
  <si>
    <t>Beløbstotal</t>
  </si>
  <si>
    <t>Registreringskontonr</t>
  </si>
  <si>
    <t>D/K</t>
  </si>
  <si>
    <t>Cpr.</t>
  </si>
  <si>
    <t>Posteringstekst</t>
  </si>
  <si>
    <t>Bet.art</t>
  </si>
  <si>
    <t>Udbetalingsoplysninger:</t>
  </si>
  <si>
    <t>Efterregnet/Init.</t>
  </si>
  <si>
    <t>Dato</t>
  </si>
  <si>
    <t>Regnskabsår</t>
  </si>
  <si>
    <t>Anvist</t>
  </si>
  <si>
    <t>Kvittering</t>
  </si>
  <si>
    <t>Destination (By/land)</t>
  </si>
  <si>
    <t>Medarbejders</t>
  </si>
  <si>
    <t>type</t>
  </si>
  <si>
    <t>author</t>
  </si>
  <si>
    <t>refcur</t>
  </si>
  <si>
    <t>refamt</t>
  </si>
  <si>
    <t>id</t>
  </si>
  <si>
    <t>code</t>
  </si>
  <si>
    <t>desc</t>
  </si>
  <si>
    <t>rate</t>
  </si>
  <si>
    <t>Valutakurser</t>
  </si>
  <si>
    <t>Danmarks Nationalbank</t>
  </si>
  <si>
    <t>DKK</t>
  </si>
  <si>
    <t>AUD</t>
  </si>
  <si>
    <t>BGN</t>
  </si>
  <si>
    <t>BRL</t>
  </si>
  <si>
    <t>CAD</t>
  </si>
  <si>
    <t>CHF</t>
  </si>
  <si>
    <t>CNY</t>
  </si>
  <si>
    <t>CZK</t>
  </si>
  <si>
    <t>EUR</t>
  </si>
  <si>
    <t>GBP</t>
  </si>
  <si>
    <t>HKD</t>
  </si>
  <si>
    <t>HRK</t>
  </si>
  <si>
    <t>HUF</t>
  </si>
  <si>
    <t>IDR</t>
  </si>
  <si>
    <t>ILS</t>
  </si>
  <si>
    <t>INR</t>
  </si>
  <si>
    <t>ISK</t>
  </si>
  <si>
    <t>JPY</t>
  </si>
  <si>
    <t>KRW</t>
  </si>
  <si>
    <t>MXN</t>
  </si>
  <si>
    <t>MYR</t>
  </si>
  <si>
    <t>NOK</t>
  </si>
  <si>
    <t>NZD</t>
  </si>
  <si>
    <t>PHP</t>
  </si>
  <si>
    <t>PLN</t>
  </si>
  <si>
    <t>RON</t>
  </si>
  <si>
    <t>RUB</t>
  </si>
  <si>
    <t>SEK</t>
  </si>
  <si>
    <t>SGD</t>
  </si>
  <si>
    <t>THB</t>
  </si>
  <si>
    <t>TRY</t>
  </si>
  <si>
    <t>USD</t>
  </si>
  <si>
    <t>XDR</t>
  </si>
  <si>
    <t>ZAR</t>
  </si>
  <si>
    <t>Australske dollar</t>
  </si>
  <si>
    <t>Bulgarske lev</t>
  </si>
  <si>
    <t>Brasilianske real</t>
  </si>
  <si>
    <t>Canadiske dollar</t>
  </si>
  <si>
    <t>Schweiziske franc</t>
  </si>
  <si>
    <t>Kinesiske Yuan renminbi</t>
  </si>
  <si>
    <t>Tjekkiske koruna</t>
  </si>
  <si>
    <t>Euro</t>
  </si>
  <si>
    <t>Britiske pund</t>
  </si>
  <si>
    <t>Hongkong dollar</t>
  </si>
  <si>
    <t>Kroatiske kuna</t>
  </si>
  <si>
    <t>Ungarske forint</t>
  </si>
  <si>
    <t>Indonesiske rupiah</t>
  </si>
  <si>
    <t>Israelske shekel</t>
  </si>
  <si>
    <t>Indiske rupee</t>
  </si>
  <si>
    <t>Islandske kroner *</t>
  </si>
  <si>
    <t>Japanske yen</t>
  </si>
  <si>
    <t>Sydkoreanske won</t>
  </si>
  <si>
    <t>Mexicanske peso</t>
  </si>
  <si>
    <t>Malaysiske ringgit</t>
  </si>
  <si>
    <t>Norske kroner</t>
  </si>
  <si>
    <t>New Zealandske dollar</t>
  </si>
  <si>
    <t>Filippinske peso</t>
  </si>
  <si>
    <t>Polske zloty</t>
  </si>
  <si>
    <t>Rumænske lei</t>
  </si>
  <si>
    <t>Russiske rubel</t>
  </si>
  <si>
    <t>Svenske kroner</t>
  </si>
  <si>
    <t>Singapore dollar</t>
  </si>
  <si>
    <t>Thailandske baht</t>
  </si>
  <si>
    <t>Tyrkiske lira</t>
  </si>
  <si>
    <t>Amerikanske dollar</t>
  </si>
  <si>
    <t>SDR (Beregnet **)</t>
  </si>
  <si>
    <t>Sydafrikanske rand</t>
  </si>
  <si>
    <t>-</t>
  </si>
  <si>
    <t>Danske kroner</t>
  </si>
  <si>
    <t>Beløb i valuta</t>
  </si>
  <si>
    <t>Beløb i DKK</t>
  </si>
  <si>
    <t>Underskrift</t>
  </si>
  <si>
    <t>khr-loen-team1@regionsjaelland.dk</t>
  </si>
  <si>
    <t>Kurs pr. 100 enheder</t>
  </si>
  <si>
    <t>Aktiver</t>
  </si>
  <si>
    <t>Va-luta</t>
  </si>
  <si>
    <t>504,75</t>
  </si>
  <si>
    <t>381,08</t>
  </si>
  <si>
    <t>180,57</t>
  </si>
  <si>
    <t>505,12</t>
  </si>
  <si>
    <t>682,96</t>
  </si>
  <si>
    <t>101,59</t>
  </si>
  <si>
    <t>27,53</t>
  </si>
  <si>
    <t>745,31</t>
  </si>
  <si>
    <t>948,47</t>
  </si>
  <si>
    <t>84,88</t>
  </si>
  <si>
    <t>99,15</t>
  </si>
  <si>
    <t>2,371</t>
  </si>
  <si>
    <t>0,0497</t>
  </si>
  <si>
    <t>173,74</t>
  </si>
  <si>
    <t>9,91</t>
  </si>
  <si>
    <t>5,8515</t>
  </si>
  <si>
    <t>0,5761</t>
  </si>
  <si>
    <t>38,17</t>
  </si>
  <si>
    <t>167,48</t>
  </si>
  <si>
    <t>79,04</t>
  </si>
  <si>
    <t>455,68</t>
  </si>
  <si>
    <t>14,32</t>
  </si>
  <si>
    <t>175,21</t>
  </si>
  <si>
    <t>167,02</t>
  </si>
  <si>
    <t>9,71</t>
  </si>
  <si>
    <t>80,64</t>
  </si>
  <si>
    <t>486,78</t>
  </si>
  <si>
    <t>18,68</t>
  </si>
  <si>
    <t>231,89</t>
  </si>
  <si>
    <t>658,17</t>
  </si>
  <si>
    <t>925,74</t>
  </si>
  <si>
    <t>44,07</t>
  </si>
  <si>
    <t>Godkend af leder</t>
  </si>
  <si>
    <t>km/kr.</t>
  </si>
  <si>
    <t xml:space="preserve">Tjeneste
kørsel </t>
  </si>
  <si>
    <t>Befordring -høj sats</t>
  </si>
  <si>
    <t>Befordring -lav sats</t>
  </si>
  <si>
    <t>Udlæg u. moms</t>
  </si>
  <si>
    <t>Udlæg m. moms</t>
  </si>
  <si>
    <t xml:space="preserve">Kursus </t>
  </si>
  <si>
    <t>khr-loen-team2@regionsjaelland.dk</t>
  </si>
  <si>
    <t>Produktion Forskning og Innovation</t>
  </si>
  <si>
    <t>Sjællands Universitetshospital</t>
  </si>
  <si>
    <t>Akutafdelingen - Køge</t>
  </si>
  <si>
    <t>Center for Sundhedsinnovation</t>
  </si>
  <si>
    <t>Akutafdelingen - Slagelse</t>
  </si>
  <si>
    <t>Anæstesiologisk Afdeling - Køge</t>
  </si>
  <si>
    <t>*</t>
  </si>
  <si>
    <t>Anæstesiologisk Afdeling - Roskilde</t>
  </si>
  <si>
    <t>Forskningsenheden</t>
  </si>
  <si>
    <t>Anæstesi - Slagelse</t>
  </si>
  <si>
    <t>Billeddiagnostisk Afdeling - Rosk.-Køge</t>
  </si>
  <si>
    <t>Bygningsafdelingen - NSR sygehuse</t>
  </si>
  <si>
    <t>Dermatologisk Afdeling - Roskilde</t>
  </si>
  <si>
    <t>Driftsafdelingen - Roskilde-Køge</t>
  </si>
  <si>
    <t>Sundhedsplatform</t>
  </si>
  <si>
    <t>Garantiklinikken - NSR sygehuse</t>
  </si>
  <si>
    <t>Geriatrisk Afdeling - Køge/Roskilde</t>
  </si>
  <si>
    <t>Gynækologisk/Obstetrisk Afd. - Roskilde</t>
  </si>
  <si>
    <t>Intro reservelæger - Næst.-Slag.</t>
  </si>
  <si>
    <t>Hæmatologisk afdeling - Roskilde</t>
  </si>
  <si>
    <t>Klinisk Biokemi -Næstved-Slagelse-Nyk. F</t>
  </si>
  <si>
    <t>Kardiologisk Afdeling - Roskilde</t>
  </si>
  <si>
    <t>Klinisk Immunologi - Regional enhed</t>
  </si>
  <si>
    <t>Kirurgisk Afdeling - Køge/Roskilde</t>
  </si>
  <si>
    <t>Medicoteknik - Generel - A</t>
  </si>
  <si>
    <t>Klinisk Mikrobiologi - Regional enhed</t>
  </si>
  <si>
    <t>Klinisk Biokemisk Afdeling - Køge</t>
  </si>
  <si>
    <t>Regionsdirektion</t>
  </si>
  <si>
    <t>Mave-tarm Karkirurgi - Slagelse</t>
  </si>
  <si>
    <t>Klinisk Biokemisk Afdeling - Roskilde</t>
  </si>
  <si>
    <t>Klinisk Fysiologisk/Nuklearmedicinsk Afd</t>
  </si>
  <si>
    <t>Medicin 2 - Slagelse</t>
  </si>
  <si>
    <t>Klinisk Onkologisk Afdeling</t>
  </si>
  <si>
    <t>khr-loen-team4@regionsjaelland.dk</t>
  </si>
  <si>
    <t>Medicinsk Afdeling - Køge</t>
  </si>
  <si>
    <t>Ortopædkirurgi - Slagelse Næstved</t>
  </si>
  <si>
    <t>Medicinsk Afdeling - Roskilde</t>
  </si>
  <si>
    <t>PKO-ordning - Næst.-Slag.</t>
  </si>
  <si>
    <t>Neurologisk Afdeling - Roskilde</t>
  </si>
  <si>
    <t>Praksislæger fase 1 - Næst.-Slag.</t>
  </si>
  <si>
    <t>Ortopædkirurgisk Afdeling - Køge</t>
  </si>
  <si>
    <t>Radiologi - NSR sygehuse</t>
  </si>
  <si>
    <t>Patologiafdelingen - Region Sjælland</t>
  </si>
  <si>
    <t>Plastikkirurgisk og Brystkirurgisk Afd.</t>
  </si>
  <si>
    <t>Pædiatrisk Afdeling - Roskilde</t>
  </si>
  <si>
    <t>Reumatologisk Afdeling - Rosk.-Køge</t>
  </si>
  <si>
    <t>Stab - Roskilde-Køge</t>
  </si>
  <si>
    <t>Urologisk Afdeling</t>
  </si>
  <si>
    <t>Øjenafdelingen</t>
  </si>
  <si>
    <t>Øre-Næse-Hals-Kæbekir. Afd. - Rosk./Køge</t>
  </si>
  <si>
    <t>Kursus</t>
  </si>
  <si>
    <t>Tjenesterejse</t>
  </si>
  <si>
    <t>Kursus/Tjenesterejse</t>
  </si>
  <si>
    <t>Godkend den</t>
  </si>
  <si>
    <t>Alle bilag skal vedhæftes</t>
  </si>
  <si>
    <t>Cpr.nr./eller ma.nr</t>
  </si>
  <si>
    <t>km</t>
  </si>
  <si>
    <t>kr.</t>
  </si>
  <si>
    <t>Betales med egne penge (visa, mastercard…)</t>
  </si>
  <si>
    <t>Betalt</t>
  </si>
  <si>
    <t>Kørsel i Danmark</t>
  </si>
  <si>
    <t>Kørsel i Danmark/Ulandet</t>
  </si>
  <si>
    <t xml:space="preserve">Kørsel i egen bil </t>
  </si>
  <si>
    <t>Udgift i alt</t>
  </si>
  <si>
    <t>Betalt med RSJ-kreditkort/betalingsmiddel</t>
  </si>
  <si>
    <t>Betalt med egne penge (visa, mastercard…)</t>
  </si>
  <si>
    <t>Betalt via Faktura/ EAN</t>
  </si>
  <si>
    <t>Udbetaling til medarbejder:</t>
  </si>
  <si>
    <t>Kørsel i Udlandet</t>
  </si>
  <si>
    <t>Betalingsmåde</t>
  </si>
  <si>
    <t>Valutakurs pr. 100 enh.</t>
  </si>
  <si>
    <t>(vælg fra listen)</t>
  </si>
  <si>
    <r>
      <t xml:space="preserve"> Rejse fra og til: 
</t>
    </r>
    <r>
      <rPr>
        <sz val="14"/>
        <rFont val="Georgia"/>
        <family val="1"/>
      </rPr>
      <t>(tog/fly/skib/broafgift/taxa/bus)</t>
    </r>
  </si>
  <si>
    <r>
      <rPr>
        <b/>
        <sz val="14"/>
        <rFont val="Georgia"/>
        <family val="1"/>
      </rPr>
      <t>Kørsel i egen bil fra og til</t>
    </r>
    <r>
      <rPr>
        <sz val="14"/>
        <rFont val="Georgia"/>
        <family val="1"/>
      </rPr>
      <t xml:space="preserve"> </t>
    </r>
    <r>
      <rPr>
        <sz val="11"/>
        <rFont val="Georgia"/>
        <family val="1"/>
      </rPr>
      <t>(OBS: Der godtgøres alene for kørsel udover normal kørsel mellem hjem og arbejde. Husk selv at fratrække antal kilometer mellem hjem og arbejde)</t>
    </r>
    <r>
      <rPr>
        <sz val="14"/>
        <rFont val="Georgia"/>
        <family val="1"/>
      </rPr>
      <t xml:space="preserve">
</t>
    </r>
  </si>
  <si>
    <r>
      <t xml:space="preserve">Ophold: 
</t>
    </r>
    <r>
      <rPr>
        <sz val="14"/>
        <rFont val="Georgia"/>
        <family val="1"/>
      </rPr>
      <t>(Hotel eller lign.)</t>
    </r>
  </si>
  <si>
    <r>
      <t xml:space="preserve">Andre omkostninger ved rejsen: 
</t>
    </r>
    <r>
      <rPr>
        <sz val="14"/>
        <rFont val="Georgia"/>
        <family val="1"/>
      </rPr>
      <t>(herunder konferencegebyr, kursusafgift mv.)</t>
    </r>
  </si>
  <si>
    <r>
      <t>Omkostningssted-</t>
    </r>
    <r>
      <rPr>
        <sz val="12"/>
        <rFont val="Georgia"/>
        <family val="1"/>
      </rPr>
      <t>hvis udgift 
skal konteres på et andet omk.sted</t>
    </r>
  </si>
  <si>
    <t>Valuta brugt til rejsen</t>
  </si>
  <si>
    <t>Intern Kontrolenhed</t>
  </si>
  <si>
    <r>
      <rPr>
        <b/>
        <u/>
        <sz val="11"/>
        <color rgb="FFFF0000"/>
        <rFont val="Georgia"/>
        <family val="1"/>
      </rPr>
      <t>KHR BEFORDRING</t>
    </r>
    <r>
      <rPr>
        <u/>
        <sz val="11"/>
        <color theme="10"/>
        <rFont val="Georgia"/>
        <family val="1"/>
      </rPr>
      <t xml:space="preserve"> (khrbefordring@regionsjaelland.dk)</t>
    </r>
  </si>
  <si>
    <r>
      <rPr>
        <b/>
        <u/>
        <sz val="18"/>
        <color rgb="FFFF0000"/>
        <rFont val="Georgia"/>
        <family val="1"/>
      </rPr>
      <t>KHR BEFORDRING</t>
    </r>
    <r>
      <rPr>
        <u/>
        <sz val="18"/>
        <color theme="10"/>
        <rFont val="Georgia"/>
        <family val="1"/>
      </rPr>
      <t xml:space="preserve"> (khrbefordring@regionsjaelland.dk)</t>
    </r>
  </si>
  <si>
    <r>
      <t xml:space="preserve">Sendes senest </t>
    </r>
    <r>
      <rPr>
        <b/>
        <sz val="18"/>
        <rFont val="Georgia"/>
        <family val="1"/>
      </rPr>
      <t xml:space="preserve">den 5. </t>
    </r>
    <r>
      <rPr>
        <sz val="18"/>
        <rFont val="Georgia"/>
        <family val="1"/>
      </rPr>
      <t>i hver måned efter kørslen har fundet sted til,</t>
    </r>
  </si>
  <si>
    <r>
      <t xml:space="preserve">Sendes senest </t>
    </r>
    <r>
      <rPr>
        <b/>
        <sz val="12"/>
        <rFont val="Georgia"/>
        <family val="1"/>
      </rPr>
      <t xml:space="preserve">den 5. </t>
    </r>
    <r>
      <rPr>
        <sz val="12"/>
        <rFont val="Georgia"/>
        <family val="1"/>
      </rPr>
      <t>i hver måned efter kørslen har fundet sted til,</t>
    </r>
  </si>
  <si>
    <t>omkostningssted</t>
  </si>
  <si>
    <t>4451-4811</t>
  </si>
  <si>
    <t>ATALKOTRAF</t>
  </si>
  <si>
    <t>Alkohol Narko og Trafik Kursus</t>
  </si>
  <si>
    <t>BG-p</t>
  </si>
  <si>
    <t>Projekt KOGNITIV</t>
  </si>
  <si>
    <t>Projekt MISBRUG</t>
  </si>
  <si>
    <t>Projekt KOMPETENCE</t>
  </si>
  <si>
    <t>4100-4139</t>
  </si>
  <si>
    <t>BGBAKKEGÅR</t>
  </si>
  <si>
    <t>4100-4139b</t>
  </si>
  <si>
    <t>BGBAKKEGÅR-b</t>
  </si>
  <si>
    <t>4111-4112</t>
  </si>
  <si>
    <t>BGÅBNEØSTE</t>
  </si>
  <si>
    <t>Østerlund</t>
  </si>
  <si>
    <t>4111-4113</t>
  </si>
  <si>
    <t>BGÅBNESKEL</t>
  </si>
  <si>
    <t>Skelbækgård - åben afdeling</t>
  </si>
  <si>
    <t>4111-4115</t>
  </si>
  <si>
    <t>BGÅBNETREK</t>
  </si>
  <si>
    <t>Trekanten</t>
  </si>
  <si>
    <t>4111-4136</t>
  </si>
  <si>
    <t>BGÅBNESTUE</t>
  </si>
  <si>
    <t>Stuen (K)</t>
  </si>
  <si>
    <t>4111-4137</t>
  </si>
  <si>
    <t>BGÅBNE1SAL</t>
  </si>
  <si>
    <t>1. sal (K)</t>
  </si>
  <si>
    <t>4111-4138</t>
  </si>
  <si>
    <t>BGPROJSVIN</t>
  </si>
  <si>
    <t>Svinget</t>
  </si>
  <si>
    <t>4112-4116</t>
  </si>
  <si>
    <t>BGSIKRHUSE</t>
  </si>
  <si>
    <t>Huset</t>
  </si>
  <si>
    <t>4112-4117</t>
  </si>
  <si>
    <t>BGLINDEN</t>
  </si>
  <si>
    <t>Linden</t>
  </si>
  <si>
    <t>4112-4118</t>
  </si>
  <si>
    <t>BGSIKRGÅRD</t>
  </si>
  <si>
    <t>Gården</t>
  </si>
  <si>
    <t>4112-4121</t>
  </si>
  <si>
    <t>BGELMEØST</t>
  </si>
  <si>
    <t>Elmehus Øst</t>
  </si>
  <si>
    <t>4112-4122</t>
  </si>
  <si>
    <t>BGSIKRELME</t>
  </si>
  <si>
    <t>4112-4123</t>
  </si>
  <si>
    <t>BGUNDEVÆRK</t>
  </si>
  <si>
    <t>Værkstedet</t>
  </si>
  <si>
    <t>4112-4131</t>
  </si>
  <si>
    <t>BGSIKRFLEK</t>
  </si>
  <si>
    <t>Fleksteam</t>
  </si>
  <si>
    <t>4112-4133</t>
  </si>
  <si>
    <t>BGSIKRFÆLL</t>
  </si>
  <si>
    <t>Bakkegården fælles sikret</t>
  </si>
  <si>
    <t>4113-4125</t>
  </si>
  <si>
    <t>BGUNDERVIS</t>
  </si>
  <si>
    <t>Undervisning</t>
  </si>
  <si>
    <t>4114-4651</t>
  </si>
  <si>
    <t>BGPROJ</t>
  </si>
  <si>
    <t>Bakkegården projektafdeling</t>
  </si>
  <si>
    <t>XG-0040334133-00001</t>
  </si>
  <si>
    <t>PSP-element</t>
  </si>
  <si>
    <t>BG Kostfradrag</t>
  </si>
  <si>
    <t>4100-4401</t>
  </si>
  <si>
    <t>BNSYDLOLL</t>
  </si>
  <si>
    <t>Bo og Naboskab Sydlolland</t>
  </si>
  <si>
    <t>4100-4401b</t>
  </si>
  <si>
    <t>BNSYDLOLL-b</t>
  </si>
  <si>
    <t>4100-4401j</t>
  </si>
  <si>
    <t>BNSYDLOLL-j</t>
  </si>
  <si>
    <t>4101-4412</t>
  </si>
  <si>
    <t>BNBOEN7TV</t>
  </si>
  <si>
    <t>BN-Højbovej 7 tv.</t>
  </si>
  <si>
    <t>4101-4413</t>
  </si>
  <si>
    <t>BNBOFJØJ</t>
  </si>
  <si>
    <t>Stoppet enhed (428)</t>
  </si>
  <si>
    <t>4101-4414</t>
  </si>
  <si>
    <t>BNSPECSPEA</t>
  </si>
  <si>
    <t>BN-Specialtilbud A</t>
  </si>
  <si>
    <t>4101-4415</t>
  </si>
  <si>
    <t>BNBOEN5</t>
  </si>
  <si>
    <t>BN-Højbovej 5</t>
  </si>
  <si>
    <t>4101-4416</t>
  </si>
  <si>
    <t>BNBOEN5I-O</t>
  </si>
  <si>
    <t>BN-Højbovej 5 I-O</t>
  </si>
  <si>
    <t>4101-4421</t>
  </si>
  <si>
    <t>BNBOENKERE</t>
  </si>
  <si>
    <t>BN-KereCenter</t>
  </si>
  <si>
    <t>4101-4423</t>
  </si>
  <si>
    <t>4101-4423i</t>
  </si>
  <si>
    <t>BNBOENKERE-i</t>
  </si>
  <si>
    <t>4101-4424</t>
  </si>
  <si>
    <t>BNBOENSYRA</t>
  </si>
  <si>
    <t>BN-Syren A</t>
  </si>
  <si>
    <t>4101-4431</t>
  </si>
  <si>
    <t>BNSPEC</t>
  </si>
  <si>
    <t>BN-Specialområdet</t>
  </si>
  <si>
    <t>4101-4432</t>
  </si>
  <si>
    <t>BNSPEC7TH</t>
  </si>
  <si>
    <t>BN-Højbovej 7 th.</t>
  </si>
  <si>
    <t>4101-4433</t>
  </si>
  <si>
    <t>BNSPECHAVE</t>
  </si>
  <si>
    <t>BN-Havebyvej</t>
  </si>
  <si>
    <t>4101-4434</t>
  </si>
  <si>
    <t>BNSPSTRAND</t>
  </si>
  <si>
    <t>Stoppet enhed (430)</t>
  </si>
  <si>
    <t>4101-4435</t>
  </si>
  <si>
    <t>BNSPECSÆRF</t>
  </si>
  <si>
    <t>BN-Særforanstaltning</t>
  </si>
  <si>
    <t>4101-4436</t>
  </si>
  <si>
    <t>BNSPECKVIS</t>
  </si>
  <si>
    <t>BN-Kvisten</t>
  </si>
  <si>
    <t>4101-4437</t>
  </si>
  <si>
    <t>BNSPECBLOC</t>
  </si>
  <si>
    <t>Stoppet enhed (590)</t>
  </si>
  <si>
    <t>4101-4438</t>
  </si>
  <si>
    <t>BNSPECKOF5</t>
  </si>
  <si>
    <t>BN-Kofoedsvej 5</t>
  </si>
  <si>
    <t>4101-4441</t>
  </si>
  <si>
    <t>BNSPEC3</t>
  </si>
  <si>
    <t>BN-Højbovej 3</t>
  </si>
  <si>
    <t>4109-4454</t>
  </si>
  <si>
    <t>BNBOENKO21</t>
  </si>
  <si>
    <t>Stoppet enhed (528)</t>
  </si>
  <si>
    <t>4109-4455</t>
  </si>
  <si>
    <t>BNBOENBLOC</t>
  </si>
  <si>
    <t>BN-Blochs Allé 1</t>
  </si>
  <si>
    <t>4115-4450</t>
  </si>
  <si>
    <t>BNBOENSOLS</t>
  </si>
  <si>
    <t>Stoppet enhed (672)</t>
  </si>
  <si>
    <t>4115-4451</t>
  </si>
  <si>
    <t>BNBOEN</t>
  </si>
  <si>
    <t>BN-Almindelige Boenheder</t>
  </si>
  <si>
    <t>4115-4452</t>
  </si>
  <si>
    <t>BNBOENSKOV</t>
  </si>
  <si>
    <t>BN-Skovgården</t>
  </si>
  <si>
    <t>4115-4453</t>
  </si>
  <si>
    <t>BNBOENGART</t>
  </si>
  <si>
    <t>Stoppet enhed (634)</t>
  </si>
  <si>
    <t>XG-2704213703-00001</t>
  </si>
  <si>
    <t>BN-Højbovej 7 th. Kostfradrag</t>
  </si>
  <si>
    <t>801-6201</t>
  </si>
  <si>
    <t>REGION SJ.</t>
  </si>
  <si>
    <t>Region Sjælland</t>
  </si>
  <si>
    <t>802-6201</t>
  </si>
  <si>
    <t>4100-4105b</t>
  </si>
  <si>
    <t>EHELSEHUS-b</t>
  </si>
  <si>
    <t>4101-4101</t>
  </si>
  <si>
    <t>EHHUS11</t>
  </si>
  <si>
    <t>Hus 11</t>
  </si>
  <si>
    <t>4101-4102</t>
  </si>
  <si>
    <t>EHHUS13</t>
  </si>
  <si>
    <t>Hus 13</t>
  </si>
  <si>
    <t>4101-4103</t>
  </si>
  <si>
    <t>EHHUS15</t>
  </si>
  <si>
    <t>Hus 15</t>
  </si>
  <si>
    <t>4101-4106</t>
  </si>
  <si>
    <t>EHELSEHUS</t>
  </si>
  <si>
    <t>4102-4107</t>
  </si>
  <si>
    <t>EHDAGCENT</t>
  </si>
  <si>
    <t>Dagcenter</t>
  </si>
  <si>
    <t>4114-4109</t>
  </si>
  <si>
    <t>EHSOL1</t>
  </si>
  <si>
    <t>SOL 1</t>
  </si>
  <si>
    <t>4114-4110</t>
  </si>
  <si>
    <t>EHSOL2</t>
  </si>
  <si>
    <t>SOL 2</t>
  </si>
  <si>
    <t>791-6906</t>
  </si>
  <si>
    <t>FORSIKRING</t>
  </si>
  <si>
    <t>Forsikringssager</t>
  </si>
  <si>
    <t>4381-4311</t>
  </si>
  <si>
    <t>GFGLIMREFU</t>
  </si>
  <si>
    <t>Glim-Refugium</t>
  </si>
  <si>
    <t>4381-4311b</t>
  </si>
  <si>
    <t>GFGLIMREFU-b</t>
  </si>
  <si>
    <t>4381-4311j</t>
  </si>
  <si>
    <t>GFGLIMREFU-j</t>
  </si>
  <si>
    <t>4100-4011b</t>
  </si>
  <si>
    <t>HBHIMMBEHA-b</t>
  </si>
  <si>
    <t>Himmelev Behandlingshjem</t>
  </si>
  <si>
    <t>4101-4012</t>
  </si>
  <si>
    <t>HBHIMMBEHA</t>
  </si>
  <si>
    <t>4102-4013</t>
  </si>
  <si>
    <t>HBDAGAFD</t>
  </si>
  <si>
    <t>Dagafdeling</t>
  </si>
  <si>
    <t>4103-4014</t>
  </si>
  <si>
    <t>HBINTSKOLE</t>
  </si>
  <si>
    <t>Intern Skole</t>
  </si>
  <si>
    <t>4114-4015</t>
  </si>
  <si>
    <t>HBHAVEHUS</t>
  </si>
  <si>
    <t>HB Havehuset</t>
  </si>
  <si>
    <t>XG-6593070105-00001</t>
  </si>
  <si>
    <t>Personaleforeningen</t>
  </si>
  <si>
    <t>HOPÆDI-p</t>
  </si>
  <si>
    <t>Trine Gylstorff - Netværksmøde</t>
  </si>
  <si>
    <t>HOMEDI-p</t>
  </si>
  <si>
    <t>Camilla Bendixen–Kardiologisk efterudd.</t>
  </si>
  <si>
    <t>KØARMI-p</t>
  </si>
  <si>
    <t>Peder Skov - Arbejdsfastholdelse</t>
  </si>
  <si>
    <t>Linda Frehr Holm. Kardiologisk efterudd.</t>
  </si>
  <si>
    <t>Hans Ibsen</t>
  </si>
  <si>
    <t>Mette L.Guhrs - Probiotikas effekt</t>
  </si>
  <si>
    <t>Autoinjektor</t>
  </si>
  <si>
    <t>Niels Løkkegaard. Shire</t>
  </si>
  <si>
    <t>Henrik Verder - Curosurt 2. Pædiatri</t>
  </si>
  <si>
    <t>HOGYOB-p</t>
  </si>
  <si>
    <t>Anne Lis Mikkelsen - IVM før IVF.RSSF</t>
  </si>
  <si>
    <t>HOBIOK-p</t>
  </si>
  <si>
    <t>Anne Haahr Ibsen, Methylmalonat.RSSF</t>
  </si>
  <si>
    <t>Henrik Ancher. Medicinsk Afdelingsalmene</t>
  </si>
  <si>
    <t>Lone Krebs. Risikofaktorer uterusruptur</t>
  </si>
  <si>
    <t>HOANÆS-p</t>
  </si>
  <si>
    <t>Afdelingsledelsen. Anæstesiologisk afd.</t>
  </si>
  <si>
    <t>Ilan Raymond. Kardiologisk forskning</t>
  </si>
  <si>
    <t>Natasha Roseva-Nielsen - Atmoshere</t>
  </si>
  <si>
    <t>Hans Ibsen - Blodtryk/karstivhed børn</t>
  </si>
  <si>
    <t>Peder Skov - arb. Betyd. I aldringsproc.</t>
  </si>
  <si>
    <t>Natasha Roseva-Nielsen - Signify</t>
  </si>
  <si>
    <t>Marie Louise Wissing - insulinresistens</t>
  </si>
  <si>
    <t>HOKIRU-p</t>
  </si>
  <si>
    <t>Gunnar Olaison - CRP og leukocytter</t>
  </si>
  <si>
    <t>Per Johansen - Arthritis clinic pathway</t>
  </si>
  <si>
    <t>???</t>
  </si>
  <si>
    <t>Stine Brøndum Andersen - Neonutri (RSSF)</t>
  </si>
  <si>
    <t>Kristian Hvidt - Aorta study</t>
  </si>
  <si>
    <t>Kristian Hvidt - Blodtryk/karstivh. børn</t>
  </si>
  <si>
    <t>HOORTO-p</t>
  </si>
  <si>
    <t>Ann-Dorte Zwisler - Kostpulje 2011</t>
  </si>
  <si>
    <t>Hans Henrik Bülow - TRISS</t>
  </si>
  <si>
    <t>Per Johansen - Golimu./placebo rygs.gigt</t>
  </si>
  <si>
    <t>Anne Fabricius - Livstilsintervention</t>
  </si>
  <si>
    <t>Henrik Verder - Fourier-transform infra</t>
  </si>
  <si>
    <t>Jens-Christian Holm - TARGET</t>
  </si>
  <si>
    <t>Per Johansen - ActFAST</t>
  </si>
  <si>
    <t>Julie T. Kloppenborg - Insulin resistens</t>
  </si>
  <si>
    <t>Kristian N. Hvidt - Hjertef. - Aortastu.</t>
  </si>
  <si>
    <t>Rikke Steener Olsen - Øget brugerinddr.</t>
  </si>
  <si>
    <t>Per Johansen - Radius</t>
  </si>
  <si>
    <t>Per Johansen - Haqimono</t>
  </si>
  <si>
    <t>Skulderprojekt fond 74824</t>
  </si>
  <si>
    <t>Ulrik Lausten-Thomsen - Overvægt/dental</t>
  </si>
  <si>
    <t>Kristian N. Hvidt - Hjertef. - Aor.stu.2</t>
  </si>
  <si>
    <t>Niels Løkkegaard - Epotin Beta Nefrologi</t>
  </si>
  <si>
    <t>HOAKUT-p</t>
  </si>
  <si>
    <t>Identifikation af alkoholmisbrugere</t>
  </si>
  <si>
    <t>Ulla Overgaard Andersen - hypertonikere</t>
  </si>
  <si>
    <t>Ida Näsgaard Thagaard - screening...</t>
  </si>
  <si>
    <t>Camilla Strøm - Akut henviste ældre...</t>
  </si>
  <si>
    <t>Mette Lindhardt - Procalcitonin som mar.</t>
  </si>
  <si>
    <t>HOSTAB-p</t>
  </si>
  <si>
    <t>Lone Frigaard P. - Forflyt.org. (arb.m.)</t>
  </si>
  <si>
    <t>Inge Jørgensen - Det gode samarbejde</t>
  </si>
  <si>
    <t>Per Johansen-Beh. ved tidl. rheum. Arth.</t>
  </si>
  <si>
    <t>Per Eliasen - Candys Foundation</t>
  </si>
  <si>
    <t>Per Johansen - NANCY</t>
  </si>
  <si>
    <t>Jesper Olund Christensen - Type 2 diabe.</t>
  </si>
  <si>
    <t>Anders Thorsmark Høj - Calviklen</t>
  </si>
  <si>
    <t>Poul Jannik Bjerrum - Fourier-Transform</t>
  </si>
  <si>
    <t>Bernadette Guldager - Sygefravær, ledig.</t>
  </si>
  <si>
    <t>Camilla Strøm - Akut henviste ældre2</t>
  </si>
  <si>
    <t>Ida Näsgaard Thagaard  - overvæ. gravide</t>
  </si>
  <si>
    <t>Anders Thorsmark Høj - Calviklen2</t>
  </si>
  <si>
    <t>Sara Fokdal - Forebygtelse af genindlæg.</t>
  </si>
  <si>
    <t>Ann-Dorthe Zwisler - Rehabilitering</t>
  </si>
  <si>
    <t>Ann-Dorthe Zwisler - Psykometriske egen.</t>
  </si>
  <si>
    <t>Ann-Dorthe Zwisler - Kliniske og epidim.</t>
  </si>
  <si>
    <t>Anne Lis Englund Mikkelsen - Undersøgel.</t>
  </si>
  <si>
    <t>Per Olov Gunnar Olaison - Transanal Hæm.</t>
  </si>
  <si>
    <t>Lisbeth Aaskov Dybbro - Det er ikke vor.</t>
  </si>
  <si>
    <t>HOARMI-p</t>
  </si>
  <si>
    <t>Kristine Sarauw Lundsgaard - Udvikling</t>
  </si>
  <si>
    <t>Afdelingsledelsen - Smerteklinikken</t>
  </si>
  <si>
    <t>Cecilie Egholm. Hjerterehabilitering</t>
  </si>
  <si>
    <t>Lone Krebs - Screening for alvorlige gr.</t>
  </si>
  <si>
    <t>Winther Voldby - Væske-behandling intern</t>
  </si>
  <si>
    <t>Winther Voldby - Væske-behandling ekst.</t>
  </si>
  <si>
    <t>Tenna Ruest H. Nielsen - Arvematerialets</t>
  </si>
  <si>
    <t>Jan Palmø - Minihysteroskopi</t>
  </si>
  <si>
    <t>Anne Lis Mikkelsen Englund - Create</t>
  </si>
  <si>
    <t>Sunde relationer med afsæt i Mening &amp; S.</t>
  </si>
  <si>
    <t>Annette Moemer - Planlægning af nye arb.</t>
  </si>
  <si>
    <t>Anita Jensen - Brobyggende social kapit.</t>
  </si>
  <si>
    <t>Lotte Stenz - Flytning og sammenlægning</t>
  </si>
  <si>
    <t>Lone Frigaard - Planlægning og udvikling</t>
  </si>
  <si>
    <t>Fahd Al-Shahrestani. Bryst-smerter i en</t>
  </si>
  <si>
    <t>TosUltra - Reuma.Amb. Med. Afd. Holbæk</t>
  </si>
  <si>
    <t>Bo Abrahamsen. Osteroporose</t>
  </si>
  <si>
    <t>Birgitte Brandstrup, GAS Art</t>
  </si>
  <si>
    <t>Sara Fokdal. Prædiktive forhold og impl.</t>
  </si>
  <si>
    <t>Keld Per Kjeldsen - Kalium og pludselig</t>
  </si>
  <si>
    <t>Magnus Thorsten Jensen - KOL og Betablok</t>
  </si>
  <si>
    <t>Lone Krebs - Misodel or angusta for ind.</t>
  </si>
  <si>
    <t>Lone Krebs -Langtidsfølger uterus-ruptur</t>
  </si>
  <si>
    <t>Lisa Maria Bang - ReproUnion - ekstern</t>
  </si>
  <si>
    <t>Lisa Maria Bang - ReproUnion - intern</t>
  </si>
  <si>
    <t>Lisa Maria Bang - Kvalitetsløft på føde.</t>
  </si>
  <si>
    <t>Peter Michael Nielsen - HALF-SIS</t>
  </si>
  <si>
    <t xml:space="preserve">Liv la Cour Poulsen Identification eks. </t>
  </si>
  <si>
    <t xml:space="preserve">Liv la Cour Poulsen Identification int. </t>
  </si>
  <si>
    <t>MicroRNA as biomarker of devel-opm. eks.</t>
  </si>
  <si>
    <t>MicroRNA as biomarker of devel-opm. int.</t>
  </si>
  <si>
    <t>Lone Frigaard Pedersen. Risiko-vurdering</t>
  </si>
  <si>
    <t>Kasper Grandahl. Arbejdet som årsag til</t>
  </si>
  <si>
    <t>Kasper Grandahl. Arbejdet som årsag t. I</t>
  </si>
  <si>
    <t>Michael Hecht Olsen. Intens</t>
  </si>
  <si>
    <t>Gitte Bunkenborg. Safe and optimal clin.</t>
  </si>
  <si>
    <t>Lisa Maria Bang. Kvalitetsløft på fødeg.</t>
  </si>
  <si>
    <t>Ole Steen Mortensen - Udvikling af ICF</t>
  </si>
  <si>
    <t>Gitte Kjærsgaard. Omstillingsprojekt i</t>
  </si>
  <si>
    <t>Lone Krebs. Kortsigtede komplikationer</t>
  </si>
  <si>
    <t>Lone Krebs. Pilot studie – fedt distrib.</t>
  </si>
  <si>
    <t>HOFYER-P</t>
  </si>
  <si>
    <t>Thomas Vedste Aagaard. Optimizing lite.</t>
  </si>
  <si>
    <t>Per Birger Johansen. MAXIMISE</t>
  </si>
  <si>
    <t>Katrine Rønn Kæmpe. Hvad prædikterer sy.</t>
  </si>
  <si>
    <t>Ole Steen Mortensen - Professorat+TAP</t>
  </si>
  <si>
    <t>Ole Steen Mortensen. Social- og arbejds.</t>
  </si>
  <si>
    <t>Ulla Overgaard Andersen - Lakridsprojek.</t>
  </si>
  <si>
    <t>Håvard Dragesund Rørvik – PhD -Haemorrh.</t>
  </si>
  <si>
    <t>Ole Steen Mortensen - Litteraturoversigt</t>
  </si>
  <si>
    <t>Anne Lis MikkelsenEnglund - Bemfola</t>
  </si>
  <si>
    <t>Heidi Maria Bergenholtz - Sygeplejefagl.</t>
  </si>
  <si>
    <t xml:space="preserve">Vibeke Bønnelykke Sørensen – Opfølgning </t>
  </si>
  <si>
    <t>Ilan Raymond – CLEAR</t>
  </si>
  <si>
    <t>Christine Bøjsøe, Tidlig opsporing af</t>
  </si>
  <si>
    <t>Jens-Christian Holm – Genetisk risiko-s.</t>
  </si>
  <si>
    <t>Jens-Christian Holm – Tidlig opsporing</t>
  </si>
  <si>
    <t>Jens-Christian Holm, Prediction of chil.</t>
  </si>
  <si>
    <t>Jens-Christian Holm, MicrobLiver</t>
  </si>
  <si>
    <t>Niels Lykkegaard – Effekten af Magnesium</t>
  </si>
  <si>
    <t>Mette Fogh  - Genetisk risiko-score</t>
  </si>
  <si>
    <t>Jens-Christian Holm - HMO (Glycom)</t>
  </si>
  <si>
    <t>Marie Høstrup Andersen - Holbæk Metoden</t>
  </si>
  <si>
    <t>Jesper Olund Christensen - KBP-042</t>
  </si>
  <si>
    <t>Ole Steen Mortensen – Arbejde som årsag</t>
  </si>
  <si>
    <t>Solvejg G. H. Pedersen – Har du sovet g.</t>
  </si>
  <si>
    <t>Henrik A. Sørensen–Virtuelt Ambulatorium</t>
  </si>
  <si>
    <t>Heidi Maria Bergenholtz – Novo Nordisk</t>
  </si>
  <si>
    <t>Heidi Maria Bergenholtz – Her tør vi ta.</t>
  </si>
  <si>
    <t>Janet Froulund Jensen–Senkomplikationer</t>
  </si>
  <si>
    <t>Lisa Tarnow - Steno Diabetes Center</t>
  </si>
  <si>
    <t>Ole Steen Mortensen – Hvad prædikterer</t>
  </si>
  <si>
    <t>Anna Albers Aaen – Væsketerapi til pati.</t>
  </si>
  <si>
    <t>Ulla Riis Madsen - Amput Post Doc</t>
  </si>
  <si>
    <t>Mette Fogh  - Børneovervægt og Muskulos.</t>
  </si>
  <si>
    <t>Lars Aaskilde – Arbejdsmiljøpuljen 2018</t>
  </si>
  <si>
    <t>Lise Pedersen – Måling af plasma Fibulin</t>
  </si>
  <si>
    <t>Henrik Ancker Sørensen – Klinik for pa.</t>
  </si>
  <si>
    <t>Gitte Bunkenborg – 1. forfatterskab</t>
  </si>
  <si>
    <t>Gitte Bunkenborg – MAT in Denmark</t>
  </si>
  <si>
    <t>Ulla Overgaard Andersen – Selvmålerenhe.</t>
  </si>
  <si>
    <t>Inge Jørgensen – Voksen mobning</t>
  </si>
  <si>
    <t>Arbejdsmiljø- og rekrutteringsindsats p.</t>
  </si>
  <si>
    <t>102-7224</t>
  </si>
  <si>
    <t>SLARMIHO</t>
  </si>
  <si>
    <t>Arbejdsmedicin - Slagelse</t>
  </si>
  <si>
    <t>103-1030</t>
  </si>
  <si>
    <t>HOANÆS</t>
  </si>
  <si>
    <t>Anæstesiologisk Afdeling - Holbæk</t>
  </si>
  <si>
    <t>103-1032</t>
  </si>
  <si>
    <t>HOANÆSLÆSE</t>
  </si>
  <si>
    <t>Lægesekretær - Anæstesi - Holbæk</t>
  </si>
  <si>
    <t>103-1033</t>
  </si>
  <si>
    <t>HOANÆSANÆS</t>
  </si>
  <si>
    <t>Anæstesiafsnit - Anæstesi - Holbæk</t>
  </si>
  <si>
    <t>103-1034</t>
  </si>
  <si>
    <t>HOANÆSINTE</t>
  </si>
  <si>
    <t>Intensiv afsnit - Anæstesi - Holbæk</t>
  </si>
  <si>
    <t>103-1035</t>
  </si>
  <si>
    <t>HOANÆSSMER</t>
  </si>
  <si>
    <t>Smerteklinik - Anæstesi - Holbæk</t>
  </si>
  <si>
    <t>103-1036</t>
  </si>
  <si>
    <t>HOANÆSSTER</t>
  </si>
  <si>
    <t>Sterilcentral - Anæstesi - Holbæk</t>
  </si>
  <si>
    <t>103-1037</t>
  </si>
  <si>
    <t>HOANÆSOPER</t>
  </si>
  <si>
    <t>Operationsafsnit - Anæstesi - Holbæk</t>
  </si>
  <si>
    <t>103-1070</t>
  </si>
  <si>
    <t>HOKIRU</t>
  </si>
  <si>
    <t>Kirurgisk Afdeling - Holbæk</t>
  </si>
  <si>
    <t>103-1071</t>
  </si>
  <si>
    <t>HOKIRULÆSE</t>
  </si>
  <si>
    <t>Lægesekretær - Kirurgi - Holbæk</t>
  </si>
  <si>
    <t>103-1073</t>
  </si>
  <si>
    <t>HOKIRU12-5</t>
  </si>
  <si>
    <t>Gastro. afsnit 12-5 - Kirurgi - Holbæk</t>
  </si>
  <si>
    <t>103-1074</t>
  </si>
  <si>
    <t>HOKIRUAMEL</t>
  </si>
  <si>
    <t>Amb./elektivt afsnit - Kirurgi - Holbæk</t>
  </si>
  <si>
    <t>103-1077</t>
  </si>
  <si>
    <t>HOKIRUENDO</t>
  </si>
  <si>
    <t>Endoskopiafsnit - Kirurgi - Holbæk</t>
  </si>
  <si>
    <t>103-1120</t>
  </si>
  <si>
    <t>HOORTO</t>
  </si>
  <si>
    <t>Ortopædkirurgisk Afdeling - Holbæk</t>
  </si>
  <si>
    <t>103-1122</t>
  </si>
  <si>
    <t>HOORTOSEAM</t>
  </si>
  <si>
    <t>Sengeafsn./Amb. - Ortopædkirurgi - Holb.</t>
  </si>
  <si>
    <t>103-1146</t>
  </si>
  <si>
    <t>HOAKUTLÆSE</t>
  </si>
  <si>
    <t>Lægesekretær - Akut - Holbæk</t>
  </si>
  <si>
    <t>103-1166</t>
  </si>
  <si>
    <t>HOGYOB</t>
  </si>
  <si>
    <t>Gynækologisk/Obstetrisk Afd. - Holbæk</t>
  </si>
  <si>
    <t>103-1168</t>
  </si>
  <si>
    <t>HOGYOB42-4</t>
  </si>
  <si>
    <t>Afsnit 42-4 - Gyn/ Obs - Holbæk</t>
  </si>
  <si>
    <t>103-1169</t>
  </si>
  <si>
    <t>HOGYOBAMBU</t>
  </si>
  <si>
    <t>Ambulatorium - Gyn/ Obs - Holbæk</t>
  </si>
  <si>
    <t>103-1170</t>
  </si>
  <si>
    <t>HOGYOB05-3</t>
  </si>
  <si>
    <t>Fødeafsnit 05-3 - Gyn/ Obs - Holbæk</t>
  </si>
  <si>
    <t>103-1173</t>
  </si>
  <si>
    <t>HOGYOBFERT</t>
  </si>
  <si>
    <t>Fertilitetsklinikken - Holbæk</t>
  </si>
  <si>
    <t>103-1177</t>
  </si>
  <si>
    <t>103-1178</t>
  </si>
  <si>
    <t>HOGYOB06-3</t>
  </si>
  <si>
    <t>Barselsafsn. 06-3 - Gyn/Obs - Holb.</t>
  </si>
  <si>
    <t>103-1285</t>
  </si>
  <si>
    <t>HOMEDI</t>
  </si>
  <si>
    <t>Medicinsk Afdeling - Holbæk</t>
  </si>
  <si>
    <t>103-1286</t>
  </si>
  <si>
    <t>SLMEDIDIHO</t>
  </si>
  <si>
    <t>Dialysesatellitten - Medicin - Slagelse</t>
  </si>
  <si>
    <t>103-1288</t>
  </si>
  <si>
    <t>HOMEDIHJER</t>
  </si>
  <si>
    <t>Hjertemed. afsnit - Medicin - Holbæk</t>
  </si>
  <si>
    <t>103-1290</t>
  </si>
  <si>
    <t>HOMEDI04-5</t>
  </si>
  <si>
    <t>103-1293</t>
  </si>
  <si>
    <t>HOMEDI30-2</t>
  </si>
  <si>
    <t>Dialyseafsnit 30-2 - Medicin - Holbæk</t>
  </si>
  <si>
    <t>103-1294</t>
  </si>
  <si>
    <t>HOMEDI03-4</t>
  </si>
  <si>
    <t>Geri/lunge.afsn 03-4 - Medicin - Holbæk</t>
  </si>
  <si>
    <t>103-1295</t>
  </si>
  <si>
    <t>HOMEDI03-3</t>
  </si>
  <si>
    <t>Geriatr afsnit 03-3 - Medicin - Holbæk</t>
  </si>
  <si>
    <t>103-1296</t>
  </si>
  <si>
    <t>HOMEDI43-4</t>
  </si>
  <si>
    <t>Kardiologisk afs 43-4 - Medicin - Holbæk</t>
  </si>
  <si>
    <t>103-1298</t>
  </si>
  <si>
    <t>HOMEDIRAMB</t>
  </si>
  <si>
    <t>Reuma.AMB - Medicin - Holbæk</t>
  </si>
  <si>
    <t>103-1302</t>
  </si>
  <si>
    <t>HOMEDIGAST</t>
  </si>
  <si>
    <t>Gastroent/IMA 03-5 - Medicin - Holbæk</t>
  </si>
  <si>
    <t>103-1303</t>
  </si>
  <si>
    <t>HOMEDI09-3</t>
  </si>
  <si>
    <t>Lungemed.afsn 09-3 - Medicin - Holbæk</t>
  </si>
  <si>
    <t>103-1308</t>
  </si>
  <si>
    <t>103-1309</t>
  </si>
  <si>
    <t>HOMEDI04-4</t>
  </si>
  <si>
    <t>Gastroent. afsn 04-4 - Medicin - Holbæk</t>
  </si>
  <si>
    <t>103-1310</t>
  </si>
  <si>
    <t>103-1311</t>
  </si>
  <si>
    <t>HOMEDIKARD</t>
  </si>
  <si>
    <t>Kar.modtagelse 44-4 - Medicin - Holbæk</t>
  </si>
  <si>
    <t>103-1362</t>
  </si>
  <si>
    <t>HOPÆDI</t>
  </si>
  <si>
    <t>Pædiatrisk Afdeling - Holbæk</t>
  </si>
  <si>
    <t>103-1364</t>
  </si>
  <si>
    <t>HOPÆDISENG</t>
  </si>
  <si>
    <t>103-1366</t>
  </si>
  <si>
    <t>HOPÆDINEON</t>
  </si>
  <si>
    <t>103-1368</t>
  </si>
  <si>
    <t>HOPÆDIAMB</t>
  </si>
  <si>
    <t>103-1403</t>
  </si>
  <si>
    <t>HOFYER</t>
  </si>
  <si>
    <t>Fysio- og Ergoterapiafdelingen - Holbæk</t>
  </si>
  <si>
    <t>103-1461</t>
  </si>
  <si>
    <t>HORADI</t>
  </si>
  <si>
    <t>Radiologisk Afdeling - Holbæk</t>
  </si>
  <si>
    <t>103-1509</t>
  </si>
  <si>
    <t>HOFYNUKØ</t>
  </si>
  <si>
    <t>Klinisk Fysiologi/Nuklearmed. - Holbæk</t>
  </si>
  <si>
    <t>103-1804</t>
  </si>
  <si>
    <t>HODRIFTEKN</t>
  </si>
  <si>
    <t>Teknik - Drift - Holbæk</t>
  </si>
  <si>
    <t>103-1805</t>
  </si>
  <si>
    <t>KSLAGHODEP</t>
  </si>
  <si>
    <t>KS - Centraldepotet - Drift - Holbæk</t>
  </si>
  <si>
    <t>103-1807</t>
  </si>
  <si>
    <t>HODRIFINFO</t>
  </si>
  <si>
    <t>Informationen - Drift - Holbæk</t>
  </si>
  <si>
    <t>103-1808</t>
  </si>
  <si>
    <t>KSK1HOXXX9</t>
  </si>
  <si>
    <t>KS Logistik - Holbæk Blå</t>
  </si>
  <si>
    <t>103-1881</t>
  </si>
  <si>
    <t>SPHOGENE</t>
  </si>
  <si>
    <t>Sundhedsplatform - Generel - Holbæk</t>
  </si>
  <si>
    <t>103-1882</t>
  </si>
  <si>
    <t>HOGENEFRIV</t>
  </si>
  <si>
    <t>103-1883</t>
  </si>
  <si>
    <t>HOGENEKOSA</t>
  </si>
  <si>
    <t>103-1886</t>
  </si>
  <si>
    <t>HOGENESFLÆ</t>
  </si>
  <si>
    <t>Sundhedsfaglig Læring - Generel - Holbæk</t>
  </si>
  <si>
    <t>103-1887</t>
  </si>
  <si>
    <t>HOGENESESP</t>
  </si>
  <si>
    <t>Sekretariat SP - Generel - Holbæk</t>
  </si>
  <si>
    <t>103-7222</t>
  </si>
  <si>
    <t>HOARMIARMI</t>
  </si>
  <si>
    <t>Arbejdsmedicin - Holbæk</t>
  </si>
  <si>
    <t>104-7223</t>
  </si>
  <si>
    <t>NYARMIHO</t>
  </si>
  <si>
    <t>Arbejdsmedicin - Nykøbing F.</t>
  </si>
  <si>
    <t>107-1489</t>
  </si>
  <si>
    <t>SJBIOKFÆHO</t>
  </si>
  <si>
    <t>Fæl.-Kl. Biokemi-Sundhedscent. Odsherred</t>
  </si>
  <si>
    <t>122-1490</t>
  </si>
  <si>
    <t>KABIOKHO</t>
  </si>
  <si>
    <t>Klinisk Biokemisk Afdeling - Kalundborg</t>
  </si>
  <si>
    <t>122-1812</t>
  </si>
  <si>
    <t>KADRITEKHO</t>
  </si>
  <si>
    <t>Stoppet enhed (500)</t>
  </si>
  <si>
    <t>811-1140</t>
  </si>
  <si>
    <t>HOAKUT</t>
  </si>
  <si>
    <t>Akutafdelingen - Holbæk</t>
  </si>
  <si>
    <t>811-1487</t>
  </si>
  <si>
    <t>HOBIOK</t>
  </si>
  <si>
    <t>Klinisk Biokemisk Afdeling - Holbæk</t>
  </si>
  <si>
    <t>811-1801</t>
  </si>
  <si>
    <t>HODRIF</t>
  </si>
  <si>
    <t>Driftsafdelingen - Holbæk</t>
  </si>
  <si>
    <t>811-1841</t>
  </si>
  <si>
    <t>HOSTAB</t>
  </si>
  <si>
    <t>Stab - Holbæk</t>
  </si>
  <si>
    <t>811-1842</t>
  </si>
  <si>
    <t>HOSTABKVAL</t>
  </si>
  <si>
    <t>Kvalitet - Stab - Holbæk</t>
  </si>
  <si>
    <t>811-1843</t>
  </si>
  <si>
    <t>HOSTABSEKR</t>
  </si>
  <si>
    <t>Sekretariat - Stab - Holbæk</t>
  </si>
  <si>
    <t>811-1844</t>
  </si>
  <si>
    <t>HOSTABØKPL</t>
  </si>
  <si>
    <t>Økonomi og planlægning - Stab - Holbæk</t>
  </si>
  <si>
    <t>811-1845</t>
  </si>
  <si>
    <t>HOSTABHRAM</t>
  </si>
  <si>
    <t>HR og arbejdsmiljø - Stab - Holbæk</t>
  </si>
  <si>
    <t>811-1862</t>
  </si>
  <si>
    <t>HOLSYGEHUS</t>
  </si>
  <si>
    <t>811-1864</t>
  </si>
  <si>
    <t>HOGENEJOUR</t>
  </si>
  <si>
    <t>Journalarkiv - Generel - Holbæk</t>
  </si>
  <si>
    <t>811-1865</t>
  </si>
  <si>
    <t>HOGENEUDDA</t>
  </si>
  <si>
    <t>Udd.konsul. - Sygeplejefaglig - Holbæk</t>
  </si>
  <si>
    <t>811-1866</t>
  </si>
  <si>
    <t>HOGENELÆEE</t>
  </si>
  <si>
    <t>Lægesekretærelever - Generel - Holbæk</t>
  </si>
  <si>
    <t>811-1867</t>
  </si>
  <si>
    <t>HOGENEKBLÆ</t>
  </si>
  <si>
    <t>KB-læger i praksis - Generel - Holbæk</t>
  </si>
  <si>
    <t>811-1868i</t>
  </si>
  <si>
    <t>HOLSYGEHUS-i</t>
  </si>
  <si>
    <t>811-1868j</t>
  </si>
  <si>
    <t>HOLSYGEHUS-j</t>
  </si>
  <si>
    <t>811-1869</t>
  </si>
  <si>
    <t>HOGENEPRAK</t>
  </si>
  <si>
    <t>Praksiskonsulenter - Generel - Holbæk</t>
  </si>
  <si>
    <t>811-1869i</t>
  </si>
  <si>
    <t>811-1871</t>
  </si>
  <si>
    <t>HOGENEUDPU</t>
  </si>
  <si>
    <t>Uddannelsespulje - Generel - Holbæk</t>
  </si>
  <si>
    <t>811-1872</t>
  </si>
  <si>
    <t>HOGENEKVAL</t>
  </si>
  <si>
    <t>Kvalitetsarbejde - Generel - Holbæk</t>
  </si>
  <si>
    <t>811-1877</t>
  </si>
  <si>
    <t>HOGENELÆF1</t>
  </si>
  <si>
    <t>Læ. int. til alm. med/Fa1 - Gen. - Holb.</t>
  </si>
  <si>
    <t>811-1879</t>
  </si>
  <si>
    <t>HOGENEFLYV</t>
  </si>
  <si>
    <t>Flyverkorps - Generel - Holbæk</t>
  </si>
  <si>
    <t>811-1880</t>
  </si>
  <si>
    <t>HOGENEFOHU</t>
  </si>
  <si>
    <t>Forskningens Hus - Generel - Holbæk (K)</t>
  </si>
  <si>
    <t>811-1891</t>
  </si>
  <si>
    <t>HOFÆLLDRIF</t>
  </si>
  <si>
    <t>Stoppet enhed (504)</t>
  </si>
  <si>
    <t>811-1899b</t>
  </si>
  <si>
    <t>HOLSYGEHUS-b</t>
  </si>
  <si>
    <t>811-3952</t>
  </si>
  <si>
    <t>HOARMISOAR</t>
  </si>
  <si>
    <t>Social- og Arbejdsmed. Enhed - Holb.</t>
  </si>
  <si>
    <t>811-7220</t>
  </si>
  <si>
    <t>HOARMI</t>
  </si>
  <si>
    <t>Arbejdsmedicinsk Afdeling - Holbæk</t>
  </si>
  <si>
    <t>801-6811</t>
  </si>
  <si>
    <t>RHIKE</t>
  </si>
  <si>
    <t>802-6811b</t>
  </si>
  <si>
    <t>RHIKE-b</t>
  </si>
  <si>
    <t>4035-4186</t>
  </si>
  <si>
    <t>KMSIKR§85</t>
  </si>
  <si>
    <t>KM-§85</t>
  </si>
  <si>
    <t>4100-4151</t>
  </si>
  <si>
    <t>KMRESSOURC</t>
  </si>
  <si>
    <t>KM-Ressource</t>
  </si>
  <si>
    <t>4100-4152</t>
  </si>
  <si>
    <t>KMVISO</t>
  </si>
  <si>
    <t>KM-VISO</t>
  </si>
  <si>
    <t>4100-4154</t>
  </si>
  <si>
    <t>KMKOFOEDSM</t>
  </si>
  <si>
    <t>4100-4154b</t>
  </si>
  <si>
    <t>KMKOFOEDSM-b</t>
  </si>
  <si>
    <t>4104-4182</t>
  </si>
  <si>
    <t>KMVOKSSTEF</t>
  </si>
  <si>
    <t>Stoppet enhed (533)</t>
  </si>
  <si>
    <t>4109-4186</t>
  </si>
  <si>
    <t>KMVOKS§85</t>
  </si>
  <si>
    <t>4111-4161</t>
  </si>
  <si>
    <t>KMVOKS</t>
  </si>
  <si>
    <t>KM-Voksencenter (Den åbne virksomhed)</t>
  </si>
  <si>
    <t>4111-4162</t>
  </si>
  <si>
    <t>KMVOKSPOPP</t>
  </si>
  <si>
    <t>KM-Poppelvej</t>
  </si>
  <si>
    <t>4111-4164</t>
  </si>
  <si>
    <t>KMSIKRLUNA</t>
  </si>
  <si>
    <t>KM-Luna</t>
  </si>
  <si>
    <t>4111-4165</t>
  </si>
  <si>
    <t>KMÅBNEHØJV</t>
  </si>
  <si>
    <t>KM-Højvang</t>
  </si>
  <si>
    <t>4111-4167</t>
  </si>
  <si>
    <t>KMSIKRKELD</t>
  </si>
  <si>
    <t>Stoppet enhed (630)</t>
  </si>
  <si>
    <t>4111-4168</t>
  </si>
  <si>
    <t>KMVOKSKOF5</t>
  </si>
  <si>
    <t>Stoppet enhed (515)</t>
  </si>
  <si>
    <t>4111-4169</t>
  </si>
  <si>
    <t>KMVOKSLIN2</t>
  </si>
  <si>
    <t>Stoppet enhed (619)</t>
  </si>
  <si>
    <t>4112-4171</t>
  </si>
  <si>
    <t>KMSIKR</t>
  </si>
  <si>
    <t>KM-Den sikrede Virksomhed</t>
  </si>
  <si>
    <t>4112-4172</t>
  </si>
  <si>
    <t>KMSIKRHØJ3</t>
  </si>
  <si>
    <t>KM-Højbo 3</t>
  </si>
  <si>
    <t>4112-4173</t>
  </si>
  <si>
    <t>KMSIKRHØJ1</t>
  </si>
  <si>
    <t>KM-Højbo 1</t>
  </si>
  <si>
    <t>4112-4174</t>
  </si>
  <si>
    <t>KMSIKRHØJ2</t>
  </si>
  <si>
    <t>KM-Højbo 2</t>
  </si>
  <si>
    <t>4112-4175</t>
  </si>
  <si>
    <t>KMSIKRHØJ4</t>
  </si>
  <si>
    <t>KM-Højbo 4</t>
  </si>
  <si>
    <t>4112-4176</t>
  </si>
  <si>
    <t>KMSIKRSYLT</t>
  </si>
  <si>
    <t>KM-Syltholm</t>
  </si>
  <si>
    <t>4112-4177</t>
  </si>
  <si>
    <t>KMSIKRSKOV</t>
  </si>
  <si>
    <t>KM-Skovbo</t>
  </si>
  <si>
    <t>4112-4178</t>
  </si>
  <si>
    <t>KMSIKRDRAG</t>
  </si>
  <si>
    <t>KM-Dragsminde</t>
  </si>
  <si>
    <t>4112-4179</t>
  </si>
  <si>
    <t>KMFLEXTEAM</t>
  </si>
  <si>
    <t>KM - Det flexible team</t>
  </si>
  <si>
    <t>4112-4210</t>
  </si>
  <si>
    <t>KMSIKRMARS</t>
  </si>
  <si>
    <t>KM-Mars</t>
  </si>
  <si>
    <t>4112-4211</t>
  </si>
  <si>
    <t>4112-4212</t>
  </si>
  <si>
    <t>KMSIKRPLUT</t>
  </si>
  <si>
    <t>KM-Pluto</t>
  </si>
  <si>
    <t>4112-4213</t>
  </si>
  <si>
    <t>KMSIKRJUPI</t>
  </si>
  <si>
    <t>KM-Jupiter</t>
  </si>
  <si>
    <t>4112-4214</t>
  </si>
  <si>
    <t>KMSIKRSATU</t>
  </si>
  <si>
    <t>KM-Saturn</t>
  </si>
  <si>
    <t>4112-4215</t>
  </si>
  <si>
    <t>KMSIKRVENU</t>
  </si>
  <si>
    <t>KM-Venus</t>
  </si>
  <si>
    <t>4112-4216</t>
  </si>
  <si>
    <t>KMSIKRMEKU</t>
  </si>
  <si>
    <t>KM-Merkur</t>
  </si>
  <si>
    <t>4112-4217</t>
  </si>
  <si>
    <t>KMSIKRSKOL</t>
  </si>
  <si>
    <t>4112-4218</t>
  </si>
  <si>
    <t>KMSIKRSATE</t>
  </si>
  <si>
    <t>KM-Satellitten</t>
  </si>
  <si>
    <t>4351-4191</t>
  </si>
  <si>
    <t>KMUDVI</t>
  </si>
  <si>
    <t>KM-Udviklingscenter</t>
  </si>
  <si>
    <t>4352-4184</t>
  </si>
  <si>
    <t>KMSÆRFLIN5</t>
  </si>
  <si>
    <t>Stoppet enhed (534)</t>
  </si>
  <si>
    <t>4353-4183</t>
  </si>
  <si>
    <t>KMSÆRFKEL4</t>
  </si>
  <si>
    <t>Stoppet enhed (677)</t>
  </si>
  <si>
    <t>4354-4187</t>
  </si>
  <si>
    <t>KMVOKSSAME</t>
  </si>
  <si>
    <t>KM-Særforanstaltning Samer</t>
  </si>
  <si>
    <t>4355-4188</t>
  </si>
  <si>
    <t>KMSÆRFFUAT</t>
  </si>
  <si>
    <t>Stoppet enhed (579)</t>
  </si>
  <si>
    <t>4356-4189</t>
  </si>
  <si>
    <t>KMSÆRFJB</t>
  </si>
  <si>
    <t>Stoppet enhed (580)</t>
  </si>
  <si>
    <t>RHKHR-p</t>
  </si>
  <si>
    <t xml:space="preserve">IGU - IntegrationsGrundUddannelse for. </t>
  </si>
  <si>
    <t>Arbejdsmiljø - Mening og Sundhed (MHU)</t>
  </si>
  <si>
    <t>MED-pulje</t>
  </si>
  <si>
    <t>Akut behandling og transport</t>
  </si>
  <si>
    <t>Læring i Klinikken</t>
  </si>
  <si>
    <t>Patientkommunikation</t>
  </si>
  <si>
    <t>Vejledning i klinikken</t>
  </si>
  <si>
    <t>Sol 1</t>
  </si>
  <si>
    <t>Sol 3</t>
  </si>
  <si>
    <t>Forskningstræning</t>
  </si>
  <si>
    <t>Øvrige lægelig videreuddannelse</t>
  </si>
  <si>
    <t>Sundhedsfaglige uddannelser</t>
  </si>
  <si>
    <t>Psykiatrisk efteruddannelse</t>
  </si>
  <si>
    <t>Socialområdets efteruddannelse</t>
  </si>
  <si>
    <t>Forskning, Pædagogik og Kommunikation</t>
  </si>
  <si>
    <t>OPUS-kurser</t>
  </si>
  <si>
    <t>Administrative kurser</t>
  </si>
  <si>
    <t>E-læring</t>
  </si>
  <si>
    <t>CUK - Udvikling og Design</t>
  </si>
  <si>
    <t>Kompetenceportal</t>
  </si>
  <si>
    <t>801-6501</t>
  </si>
  <si>
    <t>RHKHR</t>
  </si>
  <si>
    <t>801-6501i</t>
  </si>
  <si>
    <t>RHKHR-i</t>
  </si>
  <si>
    <t>801-6501j</t>
  </si>
  <si>
    <t>RHKHR-j</t>
  </si>
  <si>
    <t>802-6501</t>
  </si>
  <si>
    <t>802-6501b</t>
  </si>
  <si>
    <t>RHKHR-b</t>
  </si>
  <si>
    <t>802-6501e</t>
  </si>
  <si>
    <t>RHKHR-e</t>
  </si>
  <si>
    <t>802-6501j</t>
  </si>
  <si>
    <t>801-6601</t>
  </si>
  <si>
    <t>RHIT</t>
  </si>
  <si>
    <t>801-6601i</t>
  </si>
  <si>
    <t>RHIT-i</t>
  </si>
  <si>
    <t>801-6601j</t>
  </si>
  <si>
    <t>RHIT-j</t>
  </si>
  <si>
    <t>801-6602</t>
  </si>
  <si>
    <t>RHITSTAB</t>
  </si>
  <si>
    <t>IT Stab</t>
  </si>
  <si>
    <t>801-6604</t>
  </si>
  <si>
    <t>RHITSP</t>
  </si>
  <si>
    <t>801-6605</t>
  </si>
  <si>
    <t>RHITLEDSEK</t>
  </si>
  <si>
    <t>IT Ledelsessekretariat</t>
  </si>
  <si>
    <t>801-6606</t>
  </si>
  <si>
    <t>RHITFOSUPP</t>
  </si>
  <si>
    <t>IT Support</t>
  </si>
  <si>
    <t>801-6606X</t>
  </si>
  <si>
    <t>RHITINFSIK</t>
  </si>
  <si>
    <t>IT Informationssikkerhed</t>
  </si>
  <si>
    <t>801-6641</t>
  </si>
  <si>
    <t>RHITDRSU</t>
  </si>
  <si>
    <t>IT Drift</t>
  </si>
  <si>
    <t>801-6642</t>
  </si>
  <si>
    <t>RHITDRLED</t>
  </si>
  <si>
    <t>801-6644</t>
  </si>
  <si>
    <t>RHITDRRING</t>
  </si>
  <si>
    <t>IT Infrastruktur Ringsted Sygehus</t>
  </si>
  <si>
    <t>801-6645</t>
  </si>
  <si>
    <t>801-6648</t>
  </si>
  <si>
    <t>RHITDRSYST</t>
  </si>
  <si>
    <t>IT Drift Systemplatforme og Middleware</t>
  </si>
  <si>
    <t>801-6651</t>
  </si>
  <si>
    <t>RHITUDVIKL</t>
  </si>
  <si>
    <t>IT Udvikling</t>
  </si>
  <si>
    <t>801-6653</t>
  </si>
  <si>
    <t>RHITUDPROJ</t>
  </si>
  <si>
    <t>IT Projektledelse</t>
  </si>
  <si>
    <t>801-6654</t>
  </si>
  <si>
    <t>RHITUDKONS</t>
  </si>
  <si>
    <t>IT Udviklingskonsulenter</t>
  </si>
  <si>
    <t>801-6655</t>
  </si>
  <si>
    <t>RHITUDANAR</t>
  </si>
  <si>
    <t>Stoppet enhed (397)</t>
  </si>
  <si>
    <t>801-6656</t>
  </si>
  <si>
    <t>RHITUDSOFT</t>
  </si>
  <si>
    <t>Stoppet enhed (664)</t>
  </si>
  <si>
    <t>801-6657</t>
  </si>
  <si>
    <t>RHITFOLED</t>
  </si>
  <si>
    <t>IT Forretningsdialog</t>
  </si>
  <si>
    <t>801-6658</t>
  </si>
  <si>
    <t>RHITFOHELP</t>
  </si>
  <si>
    <t>IT helpdesk Ringsted</t>
  </si>
  <si>
    <t>801-6659</t>
  </si>
  <si>
    <t>RHITFOSERV</t>
  </si>
  <si>
    <t>IT Serviceportefølje</t>
  </si>
  <si>
    <t>801-6660</t>
  </si>
  <si>
    <t>IT Arkitektur og Portefølje</t>
  </si>
  <si>
    <t>801-6661</t>
  </si>
  <si>
    <t>802-6601</t>
  </si>
  <si>
    <t>802-6601b</t>
  </si>
  <si>
    <t>RHIT-b</t>
  </si>
  <si>
    <t>802-6601i</t>
  </si>
  <si>
    <t>802-6601j</t>
  </si>
  <si>
    <t>802-6604</t>
  </si>
  <si>
    <t>802-6641</t>
  </si>
  <si>
    <t>KSKONCSERV-p</t>
  </si>
  <si>
    <t>Arbejdsmiljø i rengøringen - Rosk.-Ring.</t>
  </si>
  <si>
    <t>Rengøring GAPS</t>
  </si>
  <si>
    <t>Projekt serviceassistenter</t>
  </si>
  <si>
    <t>101-3680</t>
  </si>
  <si>
    <t>KSK1KØLED3</t>
  </si>
  <si>
    <t>Koncern Service Køge Niv.3</t>
  </si>
  <si>
    <t>101-3683</t>
  </si>
  <si>
    <t>KSHKKAKØ</t>
  </si>
  <si>
    <t>KS Køkken - Kantinen - Køge</t>
  </si>
  <si>
    <t>101-3683J</t>
  </si>
  <si>
    <t>101-3741</t>
  </si>
  <si>
    <t>KSK1KØSERV</t>
  </si>
  <si>
    <t>Koncern Service Køge Service</t>
  </si>
  <si>
    <t>101-3741j</t>
  </si>
  <si>
    <t>KSK1KØSERV-j</t>
  </si>
  <si>
    <t>101-3742</t>
  </si>
  <si>
    <t>KSK1KØLOGI</t>
  </si>
  <si>
    <t>Koncern Service Køge Logistik</t>
  </si>
  <si>
    <t>102-3673</t>
  </si>
  <si>
    <t>102-3681</t>
  </si>
  <si>
    <t>KSK2SLLED3</t>
  </si>
  <si>
    <t>Koncern Service Slagelse Niv.3.</t>
  </si>
  <si>
    <t>102-3682</t>
  </si>
  <si>
    <t>KSK2SLL4PS</t>
  </si>
  <si>
    <t>Koncern Service Psyk. Slagelse Niv. 4</t>
  </si>
  <si>
    <t>102-3683</t>
  </si>
  <si>
    <t>KSHKKASL</t>
  </si>
  <si>
    <t>KS Køkken - Kantinen - Slagelse</t>
  </si>
  <si>
    <t>102-3741</t>
  </si>
  <si>
    <t>KSK2SLSERV</t>
  </si>
  <si>
    <t>Koncern Service Slagelse Service</t>
  </si>
  <si>
    <t>102-3741j</t>
  </si>
  <si>
    <t>102-3742</t>
  </si>
  <si>
    <t>KSK2SLLOGI</t>
  </si>
  <si>
    <t>Koncern Service Slagelse Logistik</t>
  </si>
  <si>
    <t>102-3745</t>
  </si>
  <si>
    <t>KSHKKASLPS</t>
  </si>
  <si>
    <t>KS Køkken - Kantinen - Psyk. Slagelse</t>
  </si>
  <si>
    <t>102-3746</t>
  </si>
  <si>
    <t>103-3673</t>
  </si>
  <si>
    <t>KSHKKØHOL4</t>
  </si>
  <si>
    <t>KS Køkken - Holbæk - Niv.4</t>
  </si>
  <si>
    <t>103-3674</t>
  </si>
  <si>
    <t>KSVAHOPROD</t>
  </si>
  <si>
    <t>KS Vask - Holbæk Prod. leder 1 Niv.4</t>
  </si>
  <si>
    <t>103-3680</t>
  </si>
  <si>
    <t>KSK1HOLED3</t>
  </si>
  <si>
    <t>Koncern Service Holbæk Niv.3</t>
  </si>
  <si>
    <t>103-3683</t>
  </si>
  <si>
    <t>KSHKKAHO</t>
  </si>
  <si>
    <t>KS Køkken - Kantinen - Holbæk</t>
  </si>
  <si>
    <t>103-3683j</t>
  </si>
  <si>
    <t>103-3741</t>
  </si>
  <si>
    <t>KSK1HOSERV</t>
  </si>
  <si>
    <t>Koncern Service Holbæk Service</t>
  </si>
  <si>
    <t>103-3742</t>
  </si>
  <si>
    <t>KSK1HOLOGI</t>
  </si>
  <si>
    <t>Koncern Service Holbæk Logistik</t>
  </si>
  <si>
    <t>103-3747</t>
  </si>
  <si>
    <t>KSHKKØHOUD</t>
  </si>
  <si>
    <t>KS - Køkken - Holbæk - Udvikling</t>
  </si>
  <si>
    <t>103-3748</t>
  </si>
  <si>
    <t>KSHKKØHOKO</t>
  </si>
  <si>
    <t>KS - Køkken - Holbæk - Komponentindkøb</t>
  </si>
  <si>
    <t>104-3674</t>
  </si>
  <si>
    <t>KSVANYPROD</t>
  </si>
  <si>
    <t>KS Vask - Nyk.F Prod. leder 1 Niv.4</t>
  </si>
  <si>
    <t>104-3681</t>
  </si>
  <si>
    <t>KSK2NYLED3</t>
  </si>
  <si>
    <t>Koncern Service Nyk.F. Niv. 3</t>
  </si>
  <si>
    <t>104-3683</t>
  </si>
  <si>
    <t>KSHKKANY</t>
  </si>
  <si>
    <t>KS Køkken - Kantinen - Nykøbing F.</t>
  </si>
  <si>
    <t>104-3741</t>
  </si>
  <si>
    <t>KSK2NYSERV</t>
  </si>
  <si>
    <t>Koncern Service Nyk.F. Service</t>
  </si>
  <si>
    <t>104-3741j</t>
  </si>
  <si>
    <t>KSK2NYSERV-j</t>
  </si>
  <si>
    <t>104-3742</t>
  </si>
  <si>
    <t>KSK2NYLOGI</t>
  </si>
  <si>
    <t>Koncern Service Nyk.F. Logistik</t>
  </si>
  <si>
    <t>105-3680</t>
  </si>
  <si>
    <t>KSK1ROLED3</t>
  </si>
  <si>
    <t>Koncern Service Roskilde Niv.3.</t>
  </si>
  <si>
    <t>105-3682</t>
  </si>
  <si>
    <t>KSK2ROL4PS</t>
  </si>
  <si>
    <t>Koncern Service Psyk. Roskilde Niv.4.</t>
  </si>
  <si>
    <t>105-3683</t>
  </si>
  <si>
    <t>KSHKKARO</t>
  </si>
  <si>
    <t>KS Køkken - Kantinen - Roskilde</t>
  </si>
  <si>
    <t>105-3741</t>
  </si>
  <si>
    <t>KSK1ROSERV</t>
  </si>
  <si>
    <t>Koncern Service Roskilde Service</t>
  </si>
  <si>
    <t>105-3741j</t>
  </si>
  <si>
    <t>KSK1ROSERV-j</t>
  </si>
  <si>
    <t>105-3742</t>
  </si>
  <si>
    <t>KSK1ROLOGI</t>
  </si>
  <si>
    <t>Koncern Service Roskilde Logistik</t>
  </si>
  <si>
    <t>105-3745</t>
  </si>
  <si>
    <t>KSHKKAROPS</t>
  </si>
  <si>
    <t>KS Køkken - Kantinen - Psyk. Roskilde</t>
  </si>
  <si>
    <t>106-3681</t>
  </si>
  <si>
    <t>KSK2NÆLED3</t>
  </si>
  <si>
    <t>Koncern Service Næstved-Ringsted. Niv.3</t>
  </si>
  <si>
    <t>106-3683</t>
  </si>
  <si>
    <t>KSHKKANÆ</t>
  </si>
  <si>
    <t>KS Køkken - Kantinen - Næstved</t>
  </si>
  <si>
    <t>106-3741</t>
  </si>
  <si>
    <t>KSK2NÆSERV</t>
  </si>
  <si>
    <t>Koncern Service Næstved Service</t>
  </si>
  <si>
    <t>106-3741J</t>
  </si>
  <si>
    <t>KSK2NÆSERV-J</t>
  </si>
  <si>
    <t>106-3742</t>
  </si>
  <si>
    <t>KSK2NÆLOGI</t>
  </si>
  <si>
    <t>Koncern Service Næstved Logistik</t>
  </si>
  <si>
    <t>108-3682</t>
  </si>
  <si>
    <t>KSK2VOL4PS</t>
  </si>
  <si>
    <t>Koncern Service Psyk. Vordingborg Niv.4</t>
  </si>
  <si>
    <t>108-3745</t>
  </si>
  <si>
    <t>KSHKKAVO</t>
  </si>
  <si>
    <t>KS Køkken - Kantinen - Psyk. Vordingborg</t>
  </si>
  <si>
    <t>123-3683</t>
  </si>
  <si>
    <t>KSHKKARI</t>
  </si>
  <si>
    <t>KS Køkken - Kantinen - Ringsted</t>
  </si>
  <si>
    <t>123-3741</t>
  </si>
  <si>
    <t>KSK2RISERV</t>
  </si>
  <si>
    <t>Koncern Service Ringsted Service</t>
  </si>
  <si>
    <t>123-3741j</t>
  </si>
  <si>
    <t>KSK2RISERV-j</t>
  </si>
  <si>
    <t>2-102-3701</t>
  </si>
  <si>
    <t>KSIS - Slagelse Niv. 3</t>
  </si>
  <si>
    <t>2-102-3702</t>
  </si>
  <si>
    <t>KSISSL</t>
  </si>
  <si>
    <t>2102-3702j</t>
  </si>
  <si>
    <t>KSK2SLLED3-j</t>
  </si>
  <si>
    <t>2-103-3701</t>
  </si>
  <si>
    <t>KSIS - Holbæk Niv. 3</t>
  </si>
  <si>
    <t>2-103-3702</t>
  </si>
  <si>
    <t>KSISHO</t>
  </si>
  <si>
    <t>2103-3702j</t>
  </si>
  <si>
    <t>KSK1HOLED3-j</t>
  </si>
  <si>
    <t>2-105-3701</t>
  </si>
  <si>
    <t>KSK1ROLED4</t>
  </si>
  <si>
    <t>KSIS - Roskilde A Niv. 4</t>
  </si>
  <si>
    <t>2-105-3702</t>
  </si>
  <si>
    <t>KSIS - Roskilde A</t>
  </si>
  <si>
    <t>2105-3702i</t>
  </si>
  <si>
    <t>KSK1ROSERV-i</t>
  </si>
  <si>
    <t>2105-3702j</t>
  </si>
  <si>
    <t>2-107-3701</t>
  </si>
  <si>
    <t>KSISNS</t>
  </si>
  <si>
    <t>Stoppet enhed (697)</t>
  </si>
  <si>
    <t>2-107-3702</t>
  </si>
  <si>
    <t>KS - Int.serv. - Rengøring PNS Nyk. Sj.</t>
  </si>
  <si>
    <t>2-122-3702</t>
  </si>
  <si>
    <t>KSK1KASERV</t>
  </si>
  <si>
    <t>KSIS - HO Kalundborg Grøn</t>
  </si>
  <si>
    <t>2-123-3701</t>
  </si>
  <si>
    <t>KSK2RIXXX3</t>
  </si>
  <si>
    <t>KSIS - Ringsted - Niv. 4 (VP)</t>
  </si>
  <si>
    <t>2-123-3702</t>
  </si>
  <si>
    <t>KSIS - Ringsted</t>
  </si>
  <si>
    <t>2-123-3710</t>
  </si>
  <si>
    <t>KSK2RIXXX2</t>
  </si>
  <si>
    <t>KSIS - Ringsted - Hvid - N4</t>
  </si>
  <si>
    <t>2-132-3702</t>
  </si>
  <si>
    <t>KSK2SLSEPS</t>
  </si>
  <si>
    <t>KS - Int.serv. - Reng. Psyk. - Slag.</t>
  </si>
  <si>
    <t>2-811-3701</t>
  </si>
  <si>
    <t>KSK1</t>
  </si>
  <si>
    <t>KS Intern service (IS) - Niv. 2</t>
  </si>
  <si>
    <t>3-101-3703</t>
  </si>
  <si>
    <t>3101-3703j</t>
  </si>
  <si>
    <t>KSHKKAKØ-j</t>
  </si>
  <si>
    <t>3-102-1217</t>
  </si>
  <si>
    <t>3-102-3702</t>
  </si>
  <si>
    <t>KSHKKØSL</t>
  </si>
  <si>
    <t>KS Køkken - Slagelse</t>
  </si>
  <si>
    <t>3102-3702j</t>
  </si>
  <si>
    <t>KSHKKØSL-j</t>
  </si>
  <si>
    <t>3-102-3703</t>
  </si>
  <si>
    <t>3-103-3701</t>
  </si>
  <si>
    <t>3-103-3702</t>
  </si>
  <si>
    <t>KSHKKØHO</t>
  </si>
  <si>
    <t>KS Køkken - Holbæk</t>
  </si>
  <si>
    <t>3-103-3703</t>
  </si>
  <si>
    <t>3-104-3702</t>
  </si>
  <si>
    <t>KSHVKKØNY</t>
  </si>
  <si>
    <t>Stoppet enhed (408)</t>
  </si>
  <si>
    <t>3-104-3703</t>
  </si>
  <si>
    <t>3-105-0000</t>
  </si>
  <si>
    <t>3-105-3703</t>
  </si>
  <si>
    <t>3-106-3701</t>
  </si>
  <si>
    <t>3-108-3703</t>
  </si>
  <si>
    <t>3-110-3701</t>
  </si>
  <si>
    <t>KSHKKØSOL3</t>
  </si>
  <si>
    <t>KS - Køkken - Stab - Niv.3</t>
  </si>
  <si>
    <t>3-123-3703</t>
  </si>
  <si>
    <t>3-811-3701</t>
  </si>
  <si>
    <t>KSHKKØKSTA</t>
  </si>
  <si>
    <t>KS Køkken - Stab - Sorø</t>
  </si>
  <si>
    <t>3-811-3703</t>
  </si>
  <si>
    <t>KSHKKØHOL3</t>
  </si>
  <si>
    <t>KS Køkken - Holbæk - Niv.3</t>
  </si>
  <si>
    <t>4-103-3701</t>
  </si>
  <si>
    <t>4-103-3702</t>
  </si>
  <si>
    <t>KSVAHOTEA1</t>
  </si>
  <si>
    <t>KS Vask - Holbæk Team 1</t>
  </si>
  <si>
    <t>4-104-3701</t>
  </si>
  <si>
    <t>4-104-3702</t>
  </si>
  <si>
    <t>KSVANYTEA1</t>
  </si>
  <si>
    <t>KS Vask - Nyk. F Team 1</t>
  </si>
  <si>
    <t>4-110-3701</t>
  </si>
  <si>
    <t>KSVASOKUND</t>
  </si>
  <si>
    <t>KS Vask - Kunde og Kvalitet Niv.3</t>
  </si>
  <si>
    <t>4-811-3701</t>
  </si>
  <si>
    <t>KSVASOFÆLL</t>
  </si>
  <si>
    <t>Koncern Service Vask - Fælles</t>
  </si>
  <si>
    <t>5-811-3701</t>
  </si>
  <si>
    <t>KSHKHAVOL3</t>
  </si>
  <si>
    <t>KS Have og Vej - Niv.3</t>
  </si>
  <si>
    <t>7-101-3701</t>
  </si>
  <si>
    <t>KSIS - Køge Niv. 3</t>
  </si>
  <si>
    <t>7-101-3709</t>
  </si>
  <si>
    <t>KSISSEPSRK</t>
  </si>
  <si>
    <t>Stoppet enhed (514)</t>
  </si>
  <si>
    <t>7-101-3711</t>
  </si>
  <si>
    <t>KSK1KØDEPO</t>
  </si>
  <si>
    <t>KSIS - Køge Depot S17</t>
  </si>
  <si>
    <t>7-101-3712</t>
  </si>
  <si>
    <t>KSIS - Køge Post S17</t>
  </si>
  <si>
    <t>7-101-3713</t>
  </si>
  <si>
    <t>KSK1KØXX13</t>
  </si>
  <si>
    <t>KSIS - Køge S1</t>
  </si>
  <si>
    <t>7101-3713j</t>
  </si>
  <si>
    <t>KSK1KØXX13-j</t>
  </si>
  <si>
    <t>7-101-3714</t>
  </si>
  <si>
    <t>KSK1KØXXX8</t>
  </si>
  <si>
    <t>KSIS - Køge S2</t>
  </si>
  <si>
    <t>7101-3714j</t>
  </si>
  <si>
    <t>KSK1KØXXX8-j</t>
  </si>
  <si>
    <t>7-101-3715</t>
  </si>
  <si>
    <t>KSK1KØXXX4</t>
  </si>
  <si>
    <t>KSIS - Køge S3</t>
  </si>
  <si>
    <t>7101-3715j</t>
  </si>
  <si>
    <t>KSK1KØXXX4-j</t>
  </si>
  <si>
    <t>7-101-3716</t>
  </si>
  <si>
    <t>KSK1KØXXX5</t>
  </si>
  <si>
    <t>KSIS - Køge S4</t>
  </si>
  <si>
    <t>7-101-3717</t>
  </si>
  <si>
    <t>KSK1KØXXX2</t>
  </si>
  <si>
    <t>KSIS - Køge S.5</t>
  </si>
  <si>
    <t>7-101-3718</t>
  </si>
  <si>
    <t>KSK1KØXXX3</t>
  </si>
  <si>
    <t>KSIS - Køge S.6</t>
  </si>
  <si>
    <t>7-101-3719</t>
  </si>
  <si>
    <t>KSK1KØXXX7</t>
  </si>
  <si>
    <t>KSIS - Køge S.7</t>
  </si>
  <si>
    <t>7-101-3721</t>
  </si>
  <si>
    <t>KSK1KØXX20</t>
  </si>
  <si>
    <t>KSIS - Køge S.9</t>
  </si>
  <si>
    <t>7-101-3722</t>
  </si>
  <si>
    <t>KSK1KØXX14</t>
  </si>
  <si>
    <t>KSIS - Køge S10</t>
  </si>
  <si>
    <t>7-101-3723</t>
  </si>
  <si>
    <t>KSIS - Køge S.13</t>
  </si>
  <si>
    <t>7101-3723i</t>
  </si>
  <si>
    <t>KSK1KØSERV-i</t>
  </si>
  <si>
    <t>7101-3723j</t>
  </si>
  <si>
    <t>7-101-3724</t>
  </si>
  <si>
    <t>KSK1KØXX19</t>
  </si>
  <si>
    <t>KSIS - Køge S.14</t>
  </si>
  <si>
    <t>7-101-3725</t>
  </si>
  <si>
    <t>KSK1KØXX10</t>
  </si>
  <si>
    <t>KSIS - Køge Elever</t>
  </si>
  <si>
    <t>7-101-3728</t>
  </si>
  <si>
    <t>KSK1KØXX12</t>
  </si>
  <si>
    <t>KSIS - Køge Psykiatrisk Klinik</t>
  </si>
  <si>
    <t>7-104-3701</t>
  </si>
  <si>
    <t>KSK2NYLED4</t>
  </si>
  <si>
    <t>KSIS - Nyk. F. Niv. 4</t>
  </si>
  <si>
    <t>7-104-3708</t>
  </si>
  <si>
    <t>KSK2NYDEPO</t>
  </si>
  <si>
    <t>KS -Int.serv.-Transp.- Service - Nyk. F.</t>
  </si>
  <si>
    <t>7104-3708j</t>
  </si>
  <si>
    <t>KSK2NYDEPO-j</t>
  </si>
  <si>
    <t>7-104-3709</t>
  </si>
  <si>
    <t>KSK2NYXXX1</t>
  </si>
  <si>
    <t>KSIS - Nyk.F.</t>
  </si>
  <si>
    <t>7104-3709j</t>
  </si>
  <si>
    <t>KSK2NYXXX1-j</t>
  </si>
  <si>
    <t>7-104-3710</t>
  </si>
  <si>
    <t>KSIS - Nyk.F. Serviceleder 4 Blå</t>
  </si>
  <si>
    <t>7104-3710j</t>
  </si>
  <si>
    <t>KSK2NYLOGI-j</t>
  </si>
  <si>
    <t>7-105-3709</t>
  </si>
  <si>
    <t>KSIS - Roskilde Psyk. Niv. 4</t>
  </si>
  <si>
    <t>7-105-3711</t>
  </si>
  <si>
    <t>KSK1ROXXX5</t>
  </si>
  <si>
    <t>KSIS - Roskilde S11 Linneddepot</t>
  </si>
  <si>
    <t>7-105-3726</t>
  </si>
  <si>
    <t>KSK1ROXXX6</t>
  </si>
  <si>
    <t>KSIS - Roskilde S15 sengeredning</t>
  </si>
  <si>
    <t>7-105-3727</t>
  </si>
  <si>
    <t>7-106-3701</t>
  </si>
  <si>
    <t>KSIS - Næstved - Ringsted - Niv. 3</t>
  </si>
  <si>
    <t>7-106-3708</t>
  </si>
  <si>
    <t>KSIS - Næstved - Blå</t>
  </si>
  <si>
    <t>7106-3708j</t>
  </si>
  <si>
    <t>KSK2NÆLOGI-j</t>
  </si>
  <si>
    <t>7-106-3709</t>
  </si>
  <si>
    <t>KSIS - Næstved</t>
  </si>
  <si>
    <t>7106-3709i</t>
  </si>
  <si>
    <t>KSK2NÆSERV-i</t>
  </si>
  <si>
    <t>7106-3709j</t>
  </si>
  <si>
    <t>KSK2NÆSERV-j</t>
  </si>
  <si>
    <t>7-106-3710</t>
  </si>
  <si>
    <t>KSK2NÆLED4</t>
  </si>
  <si>
    <t>KSIS - Næstved - Hvid - N4</t>
  </si>
  <si>
    <t>7106-3710i</t>
  </si>
  <si>
    <t>KSK2NÆLED4-i</t>
  </si>
  <si>
    <t>7106-3710j</t>
  </si>
  <si>
    <t>KSK2NÆLED4-j</t>
  </si>
  <si>
    <t>7-108-3709</t>
  </si>
  <si>
    <t>KSIS - PSYK. Vordingborg Niv.4</t>
  </si>
  <si>
    <t>7108-3709j</t>
  </si>
  <si>
    <t>KSK2VOSEPS-j</t>
  </si>
  <si>
    <t>KSIS - PSYK. Vordingborg</t>
  </si>
  <si>
    <t>7-811-3709</t>
  </si>
  <si>
    <t>KSIS-Nyk. F. Psyk. Vordingborg - Niv. 3</t>
  </si>
  <si>
    <t>801-6211</t>
  </si>
  <si>
    <t>KSRH</t>
  </si>
  <si>
    <t>KS Udvikling og Regionshus - Niv.2</t>
  </si>
  <si>
    <t>801-6212</t>
  </si>
  <si>
    <t>KSRHREN</t>
  </si>
  <si>
    <t>KS Regionshus Rengøring</t>
  </si>
  <si>
    <t>801-6213</t>
  </si>
  <si>
    <t>KSRHKAN</t>
  </si>
  <si>
    <t>KS Regionshus kantine</t>
  </si>
  <si>
    <t>801-6214</t>
  </si>
  <si>
    <t>KSRHURRHSE</t>
  </si>
  <si>
    <t>KSR - Service</t>
  </si>
  <si>
    <t>801-6711</t>
  </si>
  <si>
    <t>801-6711b</t>
  </si>
  <si>
    <t>801-6712</t>
  </si>
  <si>
    <t>801-6713</t>
  </si>
  <si>
    <t>801-6721</t>
  </si>
  <si>
    <t>801-6722</t>
  </si>
  <si>
    <t>801-6723</t>
  </si>
  <si>
    <t>801-6724</t>
  </si>
  <si>
    <t>8-101-3711</t>
  </si>
  <si>
    <t>KSLAGKØDEP</t>
  </si>
  <si>
    <t>KS - Centraldepotet - Drift - Køge</t>
  </si>
  <si>
    <t>8-101-3712</t>
  </si>
  <si>
    <t>KSVLLLKØPO</t>
  </si>
  <si>
    <t>KS Logistik - Køge Post</t>
  </si>
  <si>
    <t>8-102-3710</t>
  </si>
  <si>
    <t>KSK2SLXX13</t>
  </si>
  <si>
    <t>KS Logistik - Slagelse Hvid</t>
  </si>
  <si>
    <t>8102-3710j</t>
  </si>
  <si>
    <t>KSK2SLXX13-j</t>
  </si>
  <si>
    <t>8-102-3711</t>
  </si>
  <si>
    <t>KSK2SLDEPO</t>
  </si>
  <si>
    <t>KS Logistik - Slagelse Depot</t>
  </si>
  <si>
    <t>8-102-3712</t>
  </si>
  <si>
    <t>KSK2SLXX14</t>
  </si>
  <si>
    <t>KS Logistik - Slagelse Post</t>
  </si>
  <si>
    <t>8-103-3710</t>
  </si>
  <si>
    <t>8103-3710j</t>
  </si>
  <si>
    <t>KSK1HOXXX9-j</t>
  </si>
  <si>
    <t>8-103-3711</t>
  </si>
  <si>
    <t>KSK1HODEPO</t>
  </si>
  <si>
    <t>KS Logistik - Holbæk depot</t>
  </si>
  <si>
    <t>8-105-3710</t>
  </si>
  <si>
    <t>KSK1ROXX12</t>
  </si>
  <si>
    <t>KS Logistik - Roskilde Niv. 3</t>
  </si>
  <si>
    <t>8105-3710j</t>
  </si>
  <si>
    <t>KSK1ROXX12-j</t>
  </si>
  <si>
    <t>8-105-3711</t>
  </si>
  <si>
    <t>KSK1RODEPO</t>
  </si>
  <si>
    <t>KS Logistik - Roskilde - depot</t>
  </si>
  <si>
    <t>8105-3711j</t>
  </si>
  <si>
    <t>KSK1RODEPO-j</t>
  </si>
  <si>
    <t>8-105-3712</t>
  </si>
  <si>
    <t>KSK1ROXX11</t>
  </si>
  <si>
    <t>KS Logistik - Roskilde Post</t>
  </si>
  <si>
    <t>811-3671b</t>
  </si>
  <si>
    <t>811-3673</t>
  </si>
  <si>
    <t>811-3674</t>
  </si>
  <si>
    <t>811-3675</t>
  </si>
  <si>
    <t>811-3679</t>
  </si>
  <si>
    <t>811-3679j</t>
  </si>
  <si>
    <t>811-3680</t>
  </si>
  <si>
    <t>Koncern Service 1</t>
  </si>
  <si>
    <t>811-3681</t>
  </si>
  <si>
    <t>KSK2</t>
  </si>
  <si>
    <t>Koncern Service 2</t>
  </si>
  <si>
    <t>811-3682</t>
  </si>
  <si>
    <t>KSK2SLL3PS</t>
  </si>
  <si>
    <t>Koncern Service Psyk. Niv.3</t>
  </si>
  <si>
    <t>811-3683</t>
  </si>
  <si>
    <t>811-3744</t>
  </si>
  <si>
    <t>8-123-3710</t>
  </si>
  <si>
    <t>KSVLLLRIHV</t>
  </si>
  <si>
    <t>KS Logistik - Ringsted Hvid</t>
  </si>
  <si>
    <t>8123-3710j</t>
  </si>
  <si>
    <t>KSVLLLRIHV-j</t>
  </si>
  <si>
    <t>8-811-3701</t>
  </si>
  <si>
    <t>KS Vask og Lager og Logistik - Niv. 2</t>
  </si>
  <si>
    <t>9-811-3702</t>
  </si>
  <si>
    <t>KSK2SOL3TR</t>
  </si>
  <si>
    <t>KS Logistik - Transport Niv. 3</t>
  </si>
  <si>
    <t>9811-3702j</t>
  </si>
  <si>
    <t>KSK2SOL3TR-j</t>
  </si>
  <si>
    <t>801-6301</t>
  </si>
  <si>
    <t>RHKØK</t>
  </si>
  <si>
    <t>801-6301j</t>
  </si>
  <si>
    <t>RHKØK-j</t>
  </si>
  <si>
    <t>802-6301</t>
  </si>
  <si>
    <t>802-6301b</t>
  </si>
  <si>
    <t>RHKØK-b</t>
  </si>
  <si>
    <t>802-6301j</t>
  </si>
  <si>
    <t>RHKU-p</t>
  </si>
  <si>
    <t>POL-S, Personale</t>
  </si>
  <si>
    <t>Efteruddannelsesvejlederordningen</t>
  </si>
  <si>
    <t>DDKM Den Danske Kvalitetsmodel</t>
  </si>
  <si>
    <t>KU - Begge hjul på jorden - Projektdelt.</t>
  </si>
  <si>
    <t>KU - Begge hjul på jorden -Projektledel.</t>
  </si>
  <si>
    <t>KU - Begge hjul på jorden - Cykelkoncept</t>
  </si>
  <si>
    <t>KU - Begge hjul på jorden - Undervisnin.</t>
  </si>
  <si>
    <t>KU - Begge hjul på jorden - Tilbud til</t>
  </si>
  <si>
    <t>KU - Begge hjul på jorden - Skoletovhol.</t>
  </si>
  <si>
    <t>KU - Trygfonden - Samarbejdsaftale (Bro.</t>
  </si>
  <si>
    <t>KU – Trygfonden ”Hjernemad – fra madsp."</t>
  </si>
  <si>
    <t xml:space="preserve">Sundhedsstyrelsen - Demens - Skolebænk </t>
  </si>
  <si>
    <t>KU – ErhvervsPh.D-projekt (Elisabeth Sø.</t>
  </si>
  <si>
    <t>Tværsektorielt Teamsamarb. Delprojekt 1</t>
  </si>
  <si>
    <t>KU – Teamsamarbejde for og med svageste</t>
  </si>
  <si>
    <t>EU Fundraising</t>
  </si>
  <si>
    <t>Pulje til tværsektoriel kompetenceudvik.</t>
  </si>
  <si>
    <t>KU – Projektledelse Novo Nordisk Fonden</t>
  </si>
  <si>
    <t>KU - EU-fundraising</t>
  </si>
  <si>
    <t>KU - Sekr.betj. af Sundhedsaftalens udv.</t>
  </si>
  <si>
    <t>KU – Projektledelse Diabetessamarbejde</t>
  </si>
  <si>
    <t>KU – Broen til bedre sundhed – Udvidelse</t>
  </si>
  <si>
    <t>KU – Projekt PRO-palliation</t>
  </si>
  <si>
    <t>KU – Impl. og videreudv. forløbsprogram</t>
  </si>
  <si>
    <t>KU – Yngre læger videreuddannelse</t>
  </si>
  <si>
    <t>KU – Lægemiddelkomite</t>
  </si>
  <si>
    <t>KU – Kontakt med Harvad Medical Faculty</t>
  </si>
  <si>
    <t>Forløbsprogram - Patienten som partner</t>
  </si>
  <si>
    <t>Forløbskoord. - Den Medicinske Patient</t>
  </si>
  <si>
    <t>Medicinoprydn. - Den Medicinske Patient</t>
  </si>
  <si>
    <t>Opfølgende hjemmebesøg - Den Med. patie.</t>
  </si>
  <si>
    <t>Værdi for borgeren</t>
  </si>
  <si>
    <t>KU – RSI Pro</t>
  </si>
  <si>
    <t>KU – Sundhedsstrategi – Patientinddrage.</t>
  </si>
  <si>
    <t>KU – Medicinhjælp til nynedsatte læger</t>
  </si>
  <si>
    <t>KU – Sundhedsstrategi – Patient. – PREM</t>
  </si>
  <si>
    <t xml:space="preserve">KU – Afhængighedsskabende medicin
</t>
  </si>
  <si>
    <t>KU – Sundhedsstrategi – Opfølgende hjem.</t>
  </si>
  <si>
    <t xml:space="preserve">KU – Lægeuddannelsen i Region Sjælland </t>
  </si>
  <si>
    <t>Patientrettigheder ifbm. grænseoverskri.</t>
  </si>
  <si>
    <t>Broen til bedre Sundh. (Lolland-Falster)</t>
  </si>
  <si>
    <t>801-6401</t>
  </si>
  <si>
    <t>RHKU</t>
  </si>
  <si>
    <t>Kvalitet og Udvikling</t>
  </si>
  <si>
    <t>801-6401j</t>
  </si>
  <si>
    <t>RHKU-j</t>
  </si>
  <si>
    <t>802-6401</t>
  </si>
  <si>
    <t>802-6401-0</t>
  </si>
  <si>
    <t>RHPFIFORSK</t>
  </si>
  <si>
    <t>802-6401-2</t>
  </si>
  <si>
    <t>802-6401-5</t>
  </si>
  <si>
    <t>802-6401-6</t>
  </si>
  <si>
    <t>RHKUKVASUP</t>
  </si>
  <si>
    <t>Stoppet enhed (427)</t>
  </si>
  <si>
    <t>802-6401b</t>
  </si>
  <si>
    <t>RHKU-b</t>
  </si>
  <si>
    <t>802-6401j</t>
  </si>
  <si>
    <t>801-6202</t>
  </si>
  <si>
    <t>RHLEDSEKR</t>
  </si>
  <si>
    <t>801-6202j</t>
  </si>
  <si>
    <t>RHLEDSEKR-j</t>
  </si>
  <si>
    <t>802-6202</t>
  </si>
  <si>
    <t>802-6202b</t>
  </si>
  <si>
    <t>RHLEDSEKR-b</t>
  </si>
  <si>
    <t>102-2633</t>
  </si>
  <si>
    <t>MEBILLSLAG</t>
  </si>
  <si>
    <t>Medicoteknik - Billeddiagnostik - Slag.</t>
  </si>
  <si>
    <t>104-2642</t>
  </si>
  <si>
    <t>MEBILLNY</t>
  </si>
  <si>
    <t>Medicoteknik - Billeddiagnostik - Nyk. F</t>
  </si>
  <si>
    <t>106-2639</t>
  </si>
  <si>
    <t>MEBILL</t>
  </si>
  <si>
    <t>Medicoteknik - Billeddiagnostik</t>
  </si>
  <si>
    <t>211-0000</t>
  </si>
  <si>
    <t>MEDICO</t>
  </si>
  <si>
    <t>211-0000j</t>
  </si>
  <si>
    <t>MEDICO-j</t>
  </si>
  <si>
    <t>214-0000b</t>
  </si>
  <si>
    <t>MEDICO-b</t>
  </si>
  <si>
    <t>811-1517</t>
  </si>
  <si>
    <t>MEGENEA</t>
  </si>
  <si>
    <t>811-1802</t>
  </si>
  <si>
    <t>MEDILA</t>
  </si>
  <si>
    <t>Stoppet enhed (549)</t>
  </si>
  <si>
    <t>NYANÆS-p</t>
  </si>
  <si>
    <t>Kija Lin Østergaard - Outreach</t>
  </si>
  <si>
    <t>Aktiviteter til styrkelse af organdonan.</t>
  </si>
  <si>
    <t>NYGYOB-p</t>
  </si>
  <si>
    <t>Helga Gimpel - Susp. af vag.top. V. hys.</t>
  </si>
  <si>
    <t>Prolaps studium, Jens Prien Larsen</t>
  </si>
  <si>
    <t>Lea Laird Andersen - abdominal hysterek.</t>
  </si>
  <si>
    <t>NYMEDI-p</t>
  </si>
  <si>
    <t>Lars Martin Martinsen - TP0503 Medicin</t>
  </si>
  <si>
    <t>Lars Martin Martinsen - Mezavant, med.</t>
  </si>
  <si>
    <t>NYFSYGEHUS-p</t>
  </si>
  <si>
    <t>Børneafdelingens udviklingsfond</t>
  </si>
  <si>
    <t>Simulationstræning af tværfaglige teams</t>
  </si>
  <si>
    <t>NYGERI-p</t>
  </si>
  <si>
    <t>Karen Buur Kristiansen - Følg hjem</t>
  </si>
  <si>
    <t>Ellen Holm - Forskn. og udd. - Geriatri</t>
  </si>
  <si>
    <t>NYARMI-p</t>
  </si>
  <si>
    <t>Niels Kjærgaard - Arbejdsmedicin</t>
  </si>
  <si>
    <t>Medicinstuderende på Nykøbing F.</t>
  </si>
  <si>
    <t>SY-NYMOTION</t>
  </si>
  <si>
    <t>Patientrettet forebyggelse Nykøbing</t>
  </si>
  <si>
    <t>Laktose og in tolerans og kardiovaskulær</t>
  </si>
  <si>
    <t>Intern - Befolkningsundersøgelse</t>
  </si>
  <si>
    <t>NYAKUT-p</t>
  </si>
  <si>
    <t>Rejselegat - Posterkonkurrence</t>
  </si>
  <si>
    <t>Jern-ophobning og Oxidativt stress</t>
  </si>
  <si>
    <t>Hyponatrinæmi årsager og konsekvenser</t>
  </si>
  <si>
    <t>Effekten af en tværfaglig geriatrisk sv.</t>
  </si>
  <si>
    <t>NYPÆDI-p</t>
  </si>
  <si>
    <t>CPOP i Region Sjælland</t>
  </si>
  <si>
    <t>Blodprop i hjertet</t>
  </si>
  <si>
    <t>Forbedret diagnostik og implementering</t>
  </si>
  <si>
    <t>Benedicte Vibjerg - Spire</t>
  </si>
  <si>
    <t>Hvordan kan ledelse skabe yderligere</t>
  </si>
  <si>
    <t>NYRADI-p</t>
  </si>
  <si>
    <t>Rikke Petersen - KSS Kick Off møder</t>
  </si>
  <si>
    <t>Tværsektorielt samarbejde/udveksling</t>
  </si>
  <si>
    <t>Forsknings- og udviklingskonto</t>
  </si>
  <si>
    <t>Ny organisering af arb. for plejegruppen</t>
  </si>
  <si>
    <t>Karina Jensen - Kvalitetsløft på fødegan</t>
  </si>
  <si>
    <t>Yama Fakhi - Improving diagnosis and ou.</t>
  </si>
  <si>
    <t>Helga Gimpel - Endokrinologiske faktorer</t>
  </si>
  <si>
    <t>Styrket indsats på fødeafdelingen - Kar.</t>
  </si>
  <si>
    <t>NYKIRU-p</t>
  </si>
  <si>
    <t>Kirurgisk afdelings forsknings og udvik.</t>
  </si>
  <si>
    <t>Sammenhængende rehabilitering - Lisette</t>
  </si>
  <si>
    <t>Tidlig Opsporing - Lisette Lind Larsen</t>
  </si>
  <si>
    <t>Ph.d. Studerende Lisbeth Bonde</t>
  </si>
  <si>
    <t>Ph.d. studerende Ea Løwenstein</t>
  </si>
  <si>
    <t>Randi Jepsen (LOFUS) Patterns and corre.</t>
  </si>
  <si>
    <t>Udkørende Akutlæge service NFS</t>
  </si>
  <si>
    <t>NYORTO-p</t>
  </si>
  <si>
    <t>Øgning af den skulderkirurgiske aktivit.</t>
  </si>
  <si>
    <t xml:space="preserve">Effekten af ernæringsintervention </t>
  </si>
  <si>
    <t>Ph. d. studerende Yama Fakhri</t>
  </si>
  <si>
    <t>Rikke Petersen KSS – Flere diagnoser</t>
  </si>
  <si>
    <t>Ph.d. Studerende Therese Olsen</t>
  </si>
  <si>
    <t>Accelerometer Ph.d. Therese Olsen</t>
  </si>
  <si>
    <t xml:space="preserve">Demensvenligt sygehus Nykøbing F., Tom </t>
  </si>
  <si>
    <t>Philips - Peter Clemmensen</t>
  </si>
  <si>
    <t>SGI midler Sandra Viggers - Øget patien.</t>
  </si>
  <si>
    <t>Steno Diabetes Center</t>
  </si>
  <si>
    <t>NYCENEPIDE-p</t>
  </si>
  <si>
    <t>Ph. d. studerende Therese Lucia Friis</t>
  </si>
  <si>
    <t>104-2800</t>
  </si>
  <si>
    <t>NYANÆS</t>
  </si>
  <si>
    <t>Anæstesi - Nykøbing F.</t>
  </si>
  <si>
    <t>104-2801</t>
  </si>
  <si>
    <t>NYANÆSFÆL1</t>
  </si>
  <si>
    <t>Fælles1 - Anæstesi - Nykøbing F.</t>
  </si>
  <si>
    <t>104-2802</t>
  </si>
  <si>
    <t>NYANÆSFÆL2</t>
  </si>
  <si>
    <t>Fælles2 - Anæstesi - Nykøbing F.</t>
  </si>
  <si>
    <t>104-2803</t>
  </si>
  <si>
    <t>NYANÆSOPER</t>
  </si>
  <si>
    <t>Operation - Anæstesi - Nykøbing F.</t>
  </si>
  <si>
    <t>104-2804</t>
  </si>
  <si>
    <t>NYANÆSINTE</t>
  </si>
  <si>
    <t>104-2805</t>
  </si>
  <si>
    <t>NYANÆSSTER</t>
  </si>
  <si>
    <t>Sterilcentralen - Anæstesi - Nykøbing F.</t>
  </si>
  <si>
    <t>104-2806</t>
  </si>
  <si>
    <t>104-2810</t>
  </si>
  <si>
    <t>NYKIRU</t>
  </si>
  <si>
    <t>Kirurgi - Nykøbing F.</t>
  </si>
  <si>
    <t>104-2811</t>
  </si>
  <si>
    <t>NYKIRUFÆL1</t>
  </si>
  <si>
    <t>Fælles1- Kirurgi - Nykøbing F.</t>
  </si>
  <si>
    <t>104-2812</t>
  </si>
  <si>
    <t>NYKIRUFÆL2</t>
  </si>
  <si>
    <t>Fælles2 - Kirurgi - Nykøbing F.</t>
  </si>
  <si>
    <t>104-2813</t>
  </si>
  <si>
    <t>104-2814</t>
  </si>
  <si>
    <t>NYKIRU320</t>
  </si>
  <si>
    <t>Sengeafsnit 320 - Kirurgi - Nykøbing F.</t>
  </si>
  <si>
    <t>104-2816</t>
  </si>
  <si>
    <t>NYKIRUAMBU</t>
  </si>
  <si>
    <t>Fællesambulatoriet - Kirurgi - Nyk. F.</t>
  </si>
  <si>
    <t>104-2820</t>
  </si>
  <si>
    <t>NYORTO</t>
  </si>
  <si>
    <t>Ortopædkirurgi - Nykøbing F.</t>
  </si>
  <si>
    <t>104-2821</t>
  </si>
  <si>
    <t>NYORTOFÆL1</t>
  </si>
  <si>
    <t>Fælles1 - Ortopædkirurgi - Nykøbing F.</t>
  </si>
  <si>
    <t>104-2822</t>
  </si>
  <si>
    <t>NYORTOFÆL2</t>
  </si>
  <si>
    <t>Fælles2 - Ortopædkirurgi - Nykøbing F.</t>
  </si>
  <si>
    <t>104-2823</t>
  </si>
  <si>
    <t>NYORTO300</t>
  </si>
  <si>
    <t>Sengeafsnit 300 - Ortopædkir. - Nyk. F.</t>
  </si>
  <si>
    <t>104-2824</t>
  </si>
  <si>
    <t>NYORTO330</t>
  </si>
  <si>
    <t>Sengeafsnit 330 - Ortopædkir. - Nyk. F.</t>
  </si>
  <si>
    <t>104-2828</t>
  </si>
  <si>
    <t>NYORTOIDRÆ</t>
  </si>
  <si>
    <t>Stoppet enhed (606)</t>
  </si>
  <si>
    <t>104-2829</t>
  </si>
  <si>
    <t>NYORTOJOUR</t>
  </si>
  <si>
    <t>Journalarkiv - Nykøbing F.</t>
  </si>
  <si>
    <t>104-2836</t>
  </si>
  <si>
    <t>NYGYOBFÆL1</t>
  </si>
  <si>
    <t>Fæll1 - Gynækolo. og Obstetrik - Nyk. F.</t>
  </si>
  <si>
    <t>104-2837</t>
  </si>
  <si>
    <t>NYGYOBFÆL2</t>
  </si>
  <si>
    <t>Fælles2 - Gynækol. og Obstetr. - Nyk. F.</t>
  </si>
  <si>
    <t>104-2838</t>
  </si>
  <si>
    <t>NYGYOB220</t>
  </si>
  <si>
    <t>Sengeaf. 220/fødeg. - Gyn/Obs. - Nyk. F.</t>
  </si>
  <si>
    <t>104-2842</t>
  </si>
  <si>
    <t>NYGYOBJORD</t>
  </si>
  <si>
    <t>Jordemodercenter - Gyn/Obs. - Nyk. F.</t>
  </si>
  <si>
    <t>104-2844</t>
  </si>
  <si>
    <t>NYGYOBVOLD</t>
  </si>
  <si>
    <t>Center f. voldtægtsofre-Gyn/Obs.-Nyk. F.</t>
  </si>
  <si>
    <t>104-2850</t>
  </si>
  <si>
    <t>NYAKUT</t>
  </si>
  <si>
    <t>Akutafdelingen - Nykøbing F.</t>
  </si>
  <si>
    <t>104-2851</t>
  </si>
  <si>
    <t>NYAKUTFÆL1</t>
  </si>
  <si>
    <t>Fælles 1 - Akutafdelingen - Nykøbing F.</t>
  </si>
  <si>
    <t>104-2852</t>
  </si>
  <si>
    <t>NYAKUTFÆL2</t>
  </si>
  <si>
    <t>Fælles 2 - Akutafdelingen - Nykøbing F.</t>
  </si>
  <si>
    <t>104-2854</t>
  </si>
  <si>
    <t>NYAKUT2</t>
  </si>
  <si>
    <t>Stoppet enhed (506)</t>
  </si>
  <si>
    <t>104-2855</t>
  </si>
  <si>
    <t>NYAKUT3</t>
  </si>
  <si>
    <t>Modt./obs.senge (AKUT3)-Akutafd.-Nyk. F.</t>
  </si>
  <si>
    <t>104-2856</t>
  </si>
  <si>
    <t>NYAKUT1</t>
  </si>
  <si>
    <t>Skadest./traumer(AKUT1)-Akutafd.-Nyk. F.</t>
  </si>
  <si>
    <t>104-2858</t>
  </si>
  <si>
    <t>NYAKUTFORS</t>
  </si>
  <si>
    <t>Driftsmæssig forsk. - Akut - Nyk. F. (K)</t>
  </si>
  <si>
    <t>104-2860</t>
  </si>
  <si>
    <t>NYMEDI</t>
  </si>
  <si>
    <t>Intern medicin - Nykøbing F.</t>
  </si>
  <si>
    <t>104-2861</t>
  </si>
  <si>
    <t>NYMEDIFÆL1</t>
  </si>
  <si>
    <t>Fælles1 - Intern medicin - Nykøbing F.</t>
  </si>
  <si>
    <t>104-2862</t>
  </si>
  <si>
    <t>NYMEDIFÆL2</t>
  </si>
  <si>
    <t>Fælles2 - Intern medicin - Nykøbing F.</t>
  </si>
  <si>
    <t>104-2863</t>
  </si>
  <si>
    <t>NYMEDI130</t>
  </si>
  <si>
    <t>Sengeafsn. 130 - Intern med. - Nyk. F.</t>
  </si>
  <si>
    <t>104-2864</t>
  </si>
  <si>
    <t>NYMEDI200</t>
  </si>
  <si>
    <t>Sengeafsnit 200 - Intern med. - Nyk. F.</t>
  </si>
  <si>
    <t>104-2865</t>
  </si>
  <si>
    <t>NYMEDI230</t>
  </si>
  <si>
    <t>Sengeafsnit 230 - Intern med. - Nyk. F.</t>
  </si>
  <si>
    <t>104-2866</t>
  </si>
  <si>
    <t>NYMEDIAMBU</t>
  </si>
  <si>
    <t>Ambulatorium - Intern medicin - Nyk. F.</t>
  </si>
  <si>
    <t>104-2870</t>
  </si>
  <si>
    <t>NYMEDI100</t>
  </si>
  <si>
    <t>Sengeafsnit 100 - Intern med. - Nyk. F.</t>
  </si>
  <si>
    <t>104-2872</t>
  </si>
  <si>
    <t>NYMEDI140</t>
  </si>
  <si>
    <t>Sengeafsnit 140 - Intern med. - Nyk. F.</t>
  </si>
  <si>
    <t>104-2873</t>
  </si>
  <si>
    <t>NYMEDI240</t>
  </si>
  <si>
    <t>Sengeafsnit 240 - Intern med. - Nyk. F.</t>
  </si>
  <si>
    <t>104-2874</t>
  </si>
  <si>
    <t>NYMEDIETUB</t>
  </si>
  <si>
    <t>ETUB - Intern medicin - Nykøbing F.</t>
  </si>
  <si>
    <t>104-2875</t>
  </si>
  <si>
    <t>NYPÆDI</t>
  </si>
  <si>
    <t>Pædiatri - Nyk. F.</t>
  </si>
  <si>
    <t>104-2876</t>
  </si>
  <si>
    <t>NYPÆDIFÆL1</t>
  </si>
  <si>
    <t>Fælles1 - Pædiatri - Nykøbing F.</t>
  </si>
  <si>
    <t>104-2877</t>
  </si>
  <si>
    <t>NYPÆDIFÆL2</t>
  </si>
  <si>
    <t>Fælles2 - Pædiatri - Nykøbing F.</t>
  </si>
  <si>
    <t>104-2878</t>
  </si>
  <si>
    <t>NYPÆDI30</t>
  </si>
  <si>
    <t>Sengeafsnit 30 - Pædiatri - Nykøbing F.</t>
  </si>
  <si>
    <t>104-2881</t>
  </si>
  <si>
    <t>NYFYER</t>
  </si>
  <si>
    <t>Fysio- ergoterapi - Nykøbing F.</t>
  </si>
  <si>
    <t>104-2883</t>
  </si>
  <si>
    <t>NYFYERFYSI</t>
  </si>
  <si>
    <t>Fysioterapi - Fysio-ergoterapi - Nyk. F.</t>
  </si>
  <si>
    <t>104-2884</t>
  </si>
  <si>
    <t>NYFYERERGO</t>
  </si>
  <si>
    <t>Ergoterapi - Fysio- ergoterapi - Nyk. F.</t>
  </si>
  <si>
    <t>104-2890</t>
  </si>
  <si>
    <t>NYGERI</t>
  </si>
  <si>
    <t>Stoppet enhed (608)</t>
  </si>
  <si>
    <t>104-2891</t>
  </si>
  <si>
    <t>NYGERIFÆL1</t>
  </si>
  <si>
    <t>Stoppet enhed (612)</t>
  </si>
  <si>
    <t>104-2892</t>
  </si>
  <si>
    <t>NYGERIFÆL2</t>
  </si>
  <si>
    <t>Stoppet enhed (611)</t>
  </si>
  <si>
    <t>104-2893</t>
  </si>
  <si>
    <t>NYGERIALGE</t>
  </si>
  <si>
    <t>Stoppet enhed (609)</t>
  </si>
  <si>
    <t>104-2894</t>
  </si>
  <si>
    <t>NYGERIAPOP</t>
  </si>
  <si>
    <t>Apopleksiafsnit - Geriatri - Nykøbing F.</t>
  </si>
  <si>
    <t>104-2895</t>
  </si>
  <si>
    <t>NYGERIAMBU</t>
  </si>
  <si>
    <t>Stoppet enhed (610)</t>
  </si>
  <si>
    <t>104-2900</t>
  </si>
  <si>
    <t>104-2902</t>
  </si>
  <si>
    <t>104-2905</t>
  </si>
  <si>
    <t>NYRADI</t>
  </si>
  <si>
    <t>Radiologi - Nykøbing F.</t>
  </si>
  <si>
    <t>104-2906</t>
  </si>
  <si>
    <t>NYRADIFÆL1</t>
  </si>
  <si>
    <t>Fælles1 - Radiologi - Nykøbing F.</t>
  </si>
  <si>
    <t>104-2907</t>
  </si>
  <si>
    <t>NYRADIFÆL2</t>
  </si>
  <si>
    <t>Fælles2 - Radiologi - Nykøbing F.</t>
  </si>
  <si>
    <t>104-2908</t>
  </si>
  <si>
    <t>NYRADIRADI</t>
  </si>
  <si>
    <t>Radiologi - Radiologi - Nykøbing F.</t>
  </si>
  <si>
    <t>104-2916</t>
  </si>
  <si>
    <t>104-2917</t>
  </si>
  <si>
    <t>NYSTABTEKA</t>
  </si>
  <si>
    <t>Teknisk afdeling - Nykøbing F.</t>
  </si>
  <si>
    <t>104-2918</t>
  </si>
  <si>
    <t>104-2919</t>
  </si>
  <si>
    <t>KSISNYBLÅ</t>
  </si>
  <si>
    <t>104-2919s</t>
  </si>
  <si>
    <t>NYFSYGEHUS-s</t>
  </si>
  <si>
    <t>Nykøbing F. sygehus</t>
  </si>
  <si>
    <t>104-2920</t>
  </si>
  <si>
    <t>KSISNYTRAN</t>
  </si>
  <si>
    <t>104-2921</t>
  </si>
  <si>
    <t>NYADMTEKN</t>
  </si>
  <si>
    <t>Teknik - Drifts- og serv.afd. - Nyk. F.</t>
  </si>
  <si>
    <t>104-7320</t>
  </si>
  <si>
    <t>NYCENEPIDE</t>
  </si>
  <si>
    <t>Center for epidemiologisk forskning.</t>
  </si>
  <si>
    <t>109-2868</t>
  </si>
  <si>
    <t>NAMEDISENY</t>
  </si>
  <si>
    <t>Sek. Sundh.cent. - Int. med. - Naks.</t>
  </si>
  <si>
    <t>109-2869</t>
  </si>
  <si>
    <t>NAMEDIASNY</t>
  </si>
  <si>
    <t>Amb. Sundhedscent. - Intern med. - Naks.</t>
  </si>
  <si>
    <t>811-2835</t>
  </si>
  <si>
    <t>NYGYOB</t>
  </si>
  <si>
    <t>Gynækologi og Obstetrik - Nyk. F.</t>
  </si>
  <si>
    <t>811-2931</t>
  </si>
  <si>
    <t>NYFSYGEHUS</t>
  </si>
  <si>
    <t>811-2933</t>
  </si>
  <si>
    <t>NYSTAB</t>
  </si>
  <si>
    <t>Administration HR og Teknik - Nyk. F.</t>
  </si>
  <si>
    <t>811-2934</t>
  </si>
  <si>
    <t>NYFORSK</t>
  </si>
  <si>
    <t>Forskningsenheden - Nykøbing F.</t>
  </si>
  <si>
    <t>811-2945i</t>
  </si>
  <si>
    <t>NYFSYGEHUS-i</t>
  </si>
  <si>
    <t>811-2945j</t>
  </si>
  <si>
    <t>NYFSYGEHUS-j</t>
  </si>
  <si>
    <t>811-2948</t>
  </si>
  <si>
    <t>NAEJENDRNY</t>
  </si>
  <si>
    <t>Ejendomsdrift Nakskov (K)</t>
  </si>
  <si>
    <t>811-2961</t>
  </si>
  <si>
    <t>NYØKPLLEJE</t>
  </si>
  <si>
    <t>Lejeboliger Nykøbing F.</t>
  </si>
  <si>
    <t>811-2962</t>
  </si>
  <si>
    <t>NYYLVIDUDD</t>
  </si>
  <si>
    <t>Yngre lægers videreudd. Nykøbing F. (K)</t>
  </si>
  <si>
    <t>811-2963</t>
  </si>
  <si>
    <t>NYFÆLLINLÆ</t>
  </si>
  <si>
    <t>Stoppet enhed (507)</t>
  </si>
  <si>
    <t>811-2964</t>
  </si>
  <si>
    <t>NYPKO</t>
  </si>
  <si>
    <t>PKO-ordning - Nykøbing F.</t>
  </si>
  <si>
    <t>811-2965</t>
  </si>
  <si>
    <t>NYFÆLLPRA1</t>
  </si>
  <si>
    <t>Stoppet enhed (508)</t>
  </si>
  <si>
    <t>811-2966</t>
  </si>
  <si>
    <t>NYFÆLLPR23</t>
  </si>
  <si>
    <t>Stoppet enhed (509)</t>
  </si>
  <si>
    <t>811-2967</t>
  </si>
  <si>
    <t>NYSTABPRAK</t>
  </si>
  <si>
    <t>Praksislæger Klinisk basis - Nykøbing F.</t>
  </si>
  <si>
    <t>811-2977</t>
  </si>
  <si>
    <t>NYUDDPULJE</t>
  </si>
  <si>
    <t>Uddannelsespulje (K)</t>
  </si>
  <si>
    <t>811-2980E</t>
  </si>
  <si>
    <t>NYFSYGEHUS-e</t>
  </si>
  <si>
    <t>Lægesekretærelever - Nykøbing F.</t>
  </si>
  <si>
    <t>811-2989</t>
  </si>
  <si>
    <t>NYSP</t>
  </si>
  <si>
    <t>Sundhedsplatformen (K)</t>
  </si>
  <si>
    <t>811-2995</t>
  </si>
  <si>
    <t>NYBEFOLK</t>
  </si>
  <si>
    <t>Befolkningsundersøgelse Lolland-Falster</t>
  </si>
  <si>
    <t>811-2996</t>
  </si>
  <si>
    <t>NYUDDALABO</t>
  </si>
  <si>
    <t>Uddannelseslaboratorium (K)</t>
  </si>
  <si>
    <t>811-2999b</t>
  </si>
  <si>
    <t>NYFSYGEHUS-b</t>
  </si>
  <si>
    <t>811-7310</t>
  </si>
  <si>
    <t>XG-0007172204-00001</t>
  </si>
  <si>
    <t>NSRSYGEHUS-p</t>
  </si>
  <si>
    <t>Styrket indsats for unge med hj.sk. led.</t>
  </si>
  <si>
    <t>Styrket indsats for unge med hj.sk. Løn</t>
  </si>
  <si>
    <t>SLMEDI1-p</t>
  </si>
  <si>
    <t>Det skal give mening</t>
  </si>
  <si>
    <t>Remedy</t>
  </si>
  <si>
    <t>DANISHø</t>
  </si>
  <si>
    <t>SLANÆS-p</t>
  </si>
  <si>
    <t>Anne Skafte - Intensiv mobilisering</t>
  </si>
  <si>
    <t>NÆSLUROL-p</t>
  </si>
  <si>
    <t>Prostvac</t>
  </si>
  <si>
    <t>SLKAKI-p</t>
  </si>
  <si>
    <t>Arv efter Inger Marie Pierpoint</t>
  </si>
  <si>
    <t>SLORTO-p</t>
  </si>
  <si>
    <t>Statins, NSAIDS and tranexamic acid</t>
  </si>
  <si>
    <t>NÆGYOB-p</t>
  </si>
  <si>
    <t>Jesper Stauner - Familieamb./drift</t>
  </si>
  <si>
    <t>Smartphoneapplikation - inkontinens</t>
  </si>
  <si>
    <t>Julie Stryhn - NeoThyr</t>
  </si>
  <si>
    <t>NÆØJEN-p</t>
  </si>
  <si>
    <t>Tracy Beth Høeg - Dansk Rural Eye Study</t>
  </si>
  <si>
    <t>SLMEDI2-p</t>
  </si>
  <si>
    <t>John Larsen - ODESSEY Outcomes Medicin</t>
  </si>
  <si>
    <t>KOL-Kompetencecenter, Intern Medicin, A.</t>
  </si>
  <si>
    <t>Aliskiren II, Medicin,Susanne Nielsen</t>
  </si>
  <si>
    <t>1848, Fond - Annette Lindholm – Ekstern</t>
  </si>
  <si>
    <t>ACE 104325, Medicin, Asbjørn Høegholm</t>
  </si>
  <si>
    <t>Nordic NEED.study, Intern Medicin, Uffe</t>
  </si>
  <si>
    <t>John Larsen - Action, Medicin</t>
  </si>
  <si>
    <t>Uffe Bødtger - AFFIRM</t>
  </si>
  <si>
    <t>Corona, Medicin, Roman Sykulski</t>
  </si>
  <si>
    <t>Pia Elin og Birgit Stange Jensen, Medi.</t>
  </si>
  <si>
    <t>Uffe Bødtger - Tonado</t>
  </si>
  <si>
    <t>Uffe Bødtger - Unge med lungecancer</t>
  </si>
  <si>
    <t>MARLINA - Peter Christensen/Thor Brygge</t>
  </si>
  <si>
    <t>Odessey Longterm LTS 11717</t>
  </si>
  <si>
    <t>Jens Lomholt - HPS3/TIMI 55 - REVEAL</t>
  </si>
  <si>
    <t>Henning Friis Juhl - EFC6019/GETGOAL-X</t>
  </si>
  <si>
    <t>Ikke øremærkede eksterne midler – intern</t>
  </si>
  <si>
    <t>BI 10773 - endokrinologisk amb. medicins</t>
  </si>
  <si>
    <t>NÆONKO-p</t>
  </si>
  <si>
    <t>Flemming Bach - Onko-hæma forskningskt.</t>
  </si>
  <si>
    <t>Projekt 5305 - Odyssey EFC 11570</t>
  </si>
  <si>
    <t>Jens Due Lomholdt - Xalia, medicin</t>
  </si>
  <si>
    <t>Ingrid Charlotte Andersen - KOL, medicin</t>
  </si>
  <si>
    <t>Malene Fey Kristiansen - TPO503, medicin</t>
  </si>
  <si>
    <t>Henning Friis Juhl - EFC 12703 Get-Goal-</t>
  </si>
  <si>
    <t>Henning Friis Juhl - M11-352</t>
  </si>
  <si>
    <t>Torben Stjernebjerg - Nordic-NEED</t>
  </si>
  <si>
    <t>NÆPÆDI-p</t>
  </si>
  <si>
    <t>Rebecca Vinding</t>
  </si>
  <si>
    <t>Familiepakken</t>
  </si>
  <si>
    <t>Diverse studier/projekter Kim Kristensen</t>
  </si>
  <si>
    <t>ABC-Kohorten</t>
  </si>
  <si>
    <t>SLMEDI3-p</t>
  </si>
  <si>
    <t>Monica Kataryna Gora - MOVE 2 - Observ.</t>
  </si>
  <si>
    <t>SLAKUT-p</t>
  </si>
  <si>
    <t>C. Lærkholm/J. Jensen - Tvær. Udskr.team</t>
  </si>
  <si>
    <t>Line Lindahl Hjelmroth - Ergot. Interv.</t>
  </si>
  <si>
    <t>Lars P. Laugesen - ADEX Study - Geriatri</t>
  </si>
  <si>
    <t>Implementering af affolter metoden</t>
  </si>
  <si>
    <t>SLMAKA-p</t>
  </si>
  <si>
    <t>Alaa El-Hussuna: The efffect of anti-Tu.</t>
  </si>
  <si>
    <t>Uffe Bødtger/Simon Reuter - CAPOW</t>
  </si>
  <si>
    <t>NÆBIOK-p</t>
  </si>
  <si>
    <t>Christina Ellervik - Befolkningsunders.</t>
  </si>
  <si>
    <t>NÆIMMU-p</t>
  </si>
  <si>
    <t>SLMIKR-p</t>
  </si>
  <si>
    <t>Molekylærbiologisk artsbestemmelse</t>
  </si>
  <si>
    <t>Genetisk Laktose Intolorence</t>
  </si>
  <si>
    <t>Tidlig lymfom- og leukæmidiagnostik</t>
  </si>
  <si>
    <t>Charlotte Paaske Simony - Sygd./sundh.</t>
  </si>
  <si>
    <t>NÆPATO-p</t>
  </si>
  <si>
    <t>Lisbeth Holde - DR cancerbiobank</t>
  </si>
  <si>
    <t>Aase Bjerring - MRSA</t>
  </si>
  <si>
    <t>Michael Markussen - sygeplejedokument.</t>
  </si>
  <si>
    <t>KRAM-projektet</t>
  </si>
  <si>
    <t>Ulla R Madsen - Livskval. efter benamb.</t>
  </si>
  <si>
    <t>Derya Carkaci - Aerococcus Infective End</t>
  </si>
  <si>
    <t>Tracy Beth Høeg - Danisk Rural eye study</t>
  </si>
  <si>
    <t>Udmøntning af Arbejdsmiljøpulje 2014</t>
  </si>
  <si>
    <t>Projekt Sygdom og sundhed i hverdagen</t>
  </si>
  <si>
    <t>Anders Møller - Effekten af hæmoglobing.</t>
  </si>
  <si>
    <t>Roman Sykulski - Projekt Themis</t>
  </si>
  <si>
    <t>Uffe Bødtger - projekt Terranova</t>
  </si>
  <si>
    <t>Jørgen Engberg - Epidemiology and Patho.</t>
  </si>
  <si>
    <t>Udvikling af et multiplex essay til mon.</t>
  </si>
  <si>
    <t>Projekt ENSURE: Jens Lomholt</t>
  </si>
  <si>
    <t>Thomas Vedtofte - Trombose - og infekti.</t>
  </si>
  <si>
    <t>Afdelingsledelsens projektkonto til for.</t>
  </si>
  <si>
    <t>Projektkonto forskning og faglig</t>
  </si>
  <si>
    <t>Alaa El-Hussuna - Kirurgisk stress resp.</t>
  </si>
  <si>
    <t>DESAIM’s forskningsinitiativ</t>
  </si>
  <si>
    <t>Roman Sykulski - Projekt Pioneer</t>
  </si>
  <si>
    <t>Roman Sykulski - Projekt Spire</t>
  </si>
  <si>
    <t>Sylvester Larsen - Betydningen af pat.</t>
  </si>
  <si>
    <t>Kim Christensens projekt</t>
  </si>
  <si>
    <t>Long term metabolic memory in te Steno</t>
  </si>
  <si>
    <t>Vibeke Aarup Kristensen - Chronic recur.</t>
  </si>
  <si>
    <t>Effekt and experience of PreHomeCare of</t>
  </si>
  <si>
    <t>NÆRADI-p</t>
  </si>
  <si>
    <t>IMAGINE-more studiet, Odai Jalel</t>
  </si>
  <si>
    <t>Ole Birger Pedersen - Tidlig diagnostik</t>
  </si>
  <si>
    <t>Kasper H. Thybo - Rational postoperative</t>
  </si>
  <si>
    <t>T.E.S.T Jens Christensen - INTERN</t>
  </si>
  <si>
    <t>Finn - Erland Nielsen - Genindlæggelser</t>
  </si>
  <si>
    <t>Pætur Mikal Holm - Effekten af BFR-styr.</t>
  </si>
  <si>
    <t>Simon Bertram Reuter - Rational Approach</t>
  </si>
  <si>
    <t>Vilma Nykvist - PostThyr</t>
  </si>
  <si>
    <t>Susanne Dorthe Nielsen - Revision kroni.</t>
  </si>
  <si>
    <t>Pernille Villumsen - Styrket indsats for</t>
  </si>
  <si>
    <t>Niels Henrik Hollænder - Ph.d. 2015</t>
  </si>
  <si>
    <t>Lone Nielsen - Omstilling af de mobile</t>
  </si>
  <si>
    <t>Sandy Bobak-Clausen - Organisatorisk sa.</t>
  </si>
  <si>
    <t>Rational Approach to Unilateral Pleural</t>
  </si>
  <si>
    <t>At være aktiv i sygdomsforløb med kroni.</t>
  </si>
  <si>
    <t>Fusion af de to operationsafsnit på anæ.</t>
  </si>
  <si>
    <t>Foredrag til fremme af det mono- og tvæ.</t>
  </si>
  <si>
    <t>Ellen Tobiasen - Kvalitetsløft på fødeg.</t>
  </si>
  <si>
    <t>RSPR, Uffe Bødtger</t>
  </si>
  <si>
    <t>Jørgen Engberg - RBI/FMT-CDI, fæcestran.</t>
  </si>
  <si>
    <t>Post.doc Charlotte Paaske Simony - inte.</t>
  </si>
  <si>
    <t>Post.doc Charlotte Paaske Simony - ekst.</t>
  </si>
  <si>
    <t>EXTRA PhD løn Gigtforeningen - Pætur H.</t>
  </si>
  <si>
    <t>Trivsel samarbejde og retfærdighed arb.</t>
  </si>
  <si>
    <t>Annemie Stege Bojer - Int. Diastolisk f.</t>
  </si>
  <si>
    <t>Simon Bertram Reuter - Ph.d. Rational a.</t>
  </si>
  <si>
    <t>Annemie Stege Bojer - Eks. Diastolisk f.</t>
  </si>
  <si>
    <t>John Larsen - Projekt The DAL GenE Trial</t>
  </si>
  <si>
    <t>Projekt Sprint - Uffe Bødtger</t>
  </si>
  <si>
    <t>Ph.d. Martin Heyn Sørensen -  Cardiac m.</t>
  </si>
  <si>
    <t>Projekt KOL og betablokkere: Daniel Bec.</t>
  </si>
  <si>
    <t>Projekt Finesse - Jens Lomholdt</t>
  </si>
  <si>
    <t>Diagnostiske microRNA markører Ekstern</t>
  </si>
  <si>
    <t>Diagnostiske microRNA markører Intern</t>
  </si>
  <si>
    <t>Cardiac Magnetic Resonance Imaging in T.</t>
  </si>
  <si>
    <t>Ortopædkirurgisk database www.fthk.dk</t>
  </si>
  <si>
    <t>Projekt River: Jens Lomholdt</t>
  </si>
  <si>
    <t>Ph.d. Karen Andreasson - EKSTERN</t>
  </si>
  <si>
    <t>Ph.d. Karen Andreasson - INTERN</t>
  </si>
  <si>
    <t>Den akut syge patient - Henrik Ømark Pe.</t>
  </si>
  <si>
    <t>Den multisyge patient COPD - Thor Brygg.</t>
  </si>
  <si>
    <t>Projekt Clnical epidemiology and diagno.</t>
  </si>
  <si>
    <t>Lungemed. forskn. - Uffe Bødtger - EKST.</t>
  </si>
  <si>
    <t>Lungemed. forskn. - Uffe Bødtger - INT.</t>
  </si>
  <si>
    <t>Løft af kvaliteten på fødeafdelinger, E.</t>
  </si>
  <si>
    <t>The Transfusion Triggers in Vascular Su.</t>
  </si>
  <si>
    <t>Pracetamol and NSAID (PANSAID) in combi.</t>
  </si>
  <si>
    <t>Brug af statiner, NSAIDs og tranexamsyr.</t>
  </si>
  <si>
    <t>Projekt Atibar - Uffe Bødtger</t>
  </si>
  <si>
    <t>Hvordan håndterer vi forandringer - Lis.</t>
  </si>
  <si>
    <t>Trivsel, samarbejde og retfærdighed, at</t>
  </si>
  <si>
    <t>Psoriasis familiestudie på Færøerne - P.</t>
  </si>
  <si>
    <t>Stipendium Hjerteforeningen, Annemie Bo.</t>
  </si>
  <si>
    <t>Stipendium Hjerteforeningen, Marin Heyn.</t>
  </si>
  <si>
    <t>Omstillingsprojekt ved fusion og reduk.</t>
  </si>
  <si>
    <t>EXTRA annuum - Pætur Holm - Intern</t>
  </si>
  <si>
    <t>Next-samarbejdet, Uffe Bødtger</t>
  </si>
  <si>
    <t>EXTRA - Pætur Holm - Intern</t>
  </si>
  <si>
    <t>Early circulating biomarkers for the de.</t>
  </si>
  <si>
    <t>Projekt Psoriasis:Ole Birger Vesterager</t>
  </si>
  <si>
    <t>Projekt Tidligt cirkulerende biomarkører</t>
  </si>
  <si>
    <t>Tryghed i hverdagen med KOL - styrkelse</t>
  </si>
  <si>
    <t>Tarmkræftscreening - mere end FIT - Len.</t>
  </si>
  <si>
    <t xml:space="preserve">Projekt GWAS ved PsA og RA, Ole Birger </t>
  </si>
  <si>
    <t>EXTRA Gigtforeningen - Pætur Holm - Eks.</t>
  </si>
  <si>
    <t>Den multisyge patient COPD – Thor Brygge</t>
  </si>
  <si>
    <t>DNA metode til Tarmkræftsscreening Int.</t>
  </si>
  <si>
    <t>DNA metode til Tarmkræftsscreening Ekst.</t>
  </si>
  <si>
    <t>The effects of singing training for pa.</t>
  </si>
  <si>
    <t xml:space="preserve">Pulje for tværsektorielle projekter </t>
  </si>
  <si>
    <t>Projekt Victoria: Jens Lomholdt</t>
  </si>
  <si>
    <t>Projekt Nissa: Uffe Bødtger</t>
  </si>
  <si>
    <t>Projekt Augustus: Jens Lomholdt</t>
  </si>
  <si>
    <t>TNF-alpha inhibitor behandling af juven.</t>
  </si>
  <si>
    <t>Projekt Behandling af MRSA, Ina Sleimann</t>
  </si>
  <si>
    <t>BEAT DB, phd.projekt_TF, Karen H Andrea.</t>
  </si>
  <si>
    <t>Hjertesvigt og Integreret Palli. - Int.</t>
  </si>
  <si>
    <t>Hjertesvigt og Integreret Palli. - Ekst.</t>
  </si>
  <si>
    <t>A phase 3 - Kim Kristensen– Ekstern</t>
  </si>
  <si>
    <t>The effects of signing training for pat.</t>
  </si>
  <si>
    <t>Persona multicenter studie - Henrik Sch.</t>
  </si>
  <si>
    <t>RSV-projekt - Kim Kristensen - Ekstern</t>
  </si>
  <si>
    <t>Breathe-Projekt - Uffe Bødtger og Thor</t>
  </si>
  <si>
    <t>Midler til open access eller konference</t>
  </si>
  <si>
    <t xml:space="preserve">Evaluation of Edoxaban in anticoagulant </t>
  </si>
  <si>
    <t>Bevilling fra Forskningsfremmende Pulje</t>
  </si>
  <si>
    <t>KOL og Betablokkere - Daniel Bech Rasmu.</t>
  </si>
  <si>
    <t>LFCN-Dosisstudiet – Kasper Thybo - Inte.</t>
  </si>
  <si>
    <t xml:space="preserve">Physiotherapy for minor musculoskeletal </t>
  </si>
  <si>
    <t>SUP- ICU - Susanne Andi Iversern - Ekst.</t>
  </si>
  <si>
    <t>Appraz – Daniel Hägi-Pedersen - intern</t>
  </si>
  <si>
    <t>Klar til kirurgi - Rasmus Dahlin Bojesen</t>
  </si>
  <si>
    <t>MECORA - Emilie Barbara Palmgren Colov</t>
  </si>
  <si>
    <t>Antidepressant drugs and the risk of hy.</t>
  </si>
  <si>
    <t>Fractures of the knee - Veronique Alexa.</t>
  </si>
  <si>
    <t>Sygeplejerskers faglige udvikling - Bir.</t>
  </si>
  <si>
    <t>Fractures of the knee - Gigtforeningen</t>
  </si>
  <si>
    <t>Influenzavaccine Abbott - Kim Kristensen</t>
  </si>
  <si>
    <t>Ph.d. Bella -Isabella W. Paulsen</t>
  </si>
  <si>
    <t>Donationer til børne ambulatorium – Jan.</t>
  </si>
  <si>
    <t>DBB Region Sjælland - Ole Birger Vester.</t>
  </si>
  <si>
    <t>Potential side effects of high doses of</t>
  </si>
  <si>
    <t>EDFI-Kohorten - Brian Clausen - Ekstern</t>
  </si>
  <si>
    <t>EDFI-Kohorten - Brian Clausen - Intern</t>
  </si>
  <si>
    <t>Annuum til CSJES – Christian Salgård Je.</t>
  </si>
  <si>
    <t>KMA endocardit ph.d.-projekt- Jens Jørg.</t>
  </si>
  <si>
    <t>Supplementation in pregnancy and the ef.</t>
  </si>
  <si>
    <t>Sepsis-P.hd.-Osama Bin Abdullah - intern</t>
  </si>
  <si>
    <t>BEAT DB, phd.projekt, Karen H Andreasson</t>
  </si>
  <si>
    <t>Sygehusapotek medicinkonto - Kristine R.</t>
  </si>
  <si>
    <t>Pharmacus – Cecilie Risør – intern</t>
  </si>
  <si>
    <t>Nesa – Henriette Busk – Ekstern</t>
  </si>
  <si>
    <t>Nesa – Henriette Busk – Intern</t>
  </si>
  <si>
    <t>Dan-Pæd-Med – Pernille Mathiesen - Ekst.</t>
  </si>
  <si>
    <t>Kar-kirurgisk legat-konto - Martin Rasm.</t>
  </si>
  <si>
    <t>Mechanisms of immune tolerance – Nasrin</t>
  </si>
  <si>
    <t>Ostro - Uffe Bødtger - Ekstern</t>
  </si>
  <si>
    <t>Innovationskompetencer i Sundhedsvæsenet</t>
  </si>
  <si>
    <t>KFFB - Kræftforskning Fehmernbelt</t>
  </si>
  <si>
    <t>Gisela Felkl - Vital Sign Monitor. Netv.</t>
  </si>
  <si>
    <t>EU Interreg Projekt InnoCan</t>
  </si>
  <si>
    <t>Scores – Kari Niemann - Ekstern</t>
  </si>
  <si>
    <t>Birgitte Klinkby - KRAM-projekt</t>
  </si>
  <si>
    <t>102-2026</t>
  </si>
  <si>
    <t>SLANÆSLÆGE</t>
  </si>
  <si>
    <t>Læger - Anæstesi - Slagelse</t>
  </si>
  <si>
    <t>102-2027</t>
  </si>
  <si>
    <t>SLANÆSLÆSE</t>
  </si>
  <si>
    <t>Lægesekretærer - Anæstesi - Slagelse</t>
  </si>
  <si>
    <t>102-2029</t>
  </si>
  <si>
    <t>SLANÆSOPPA</t>
  </si>
  <si>
    <t>Operation Parenkymkir. - Anæste. - Slag.</t>
  </si>
  <si>
    <t>102-2030</t>
  </si>
  <si>
    <t>SLANÆSOPOR</t>
  </si>
  <si>
    <t>Stoppet enhed (660)</t>
  </si>
  <si>
    <t>102-2031</t>
  </si>
  <si>
    <t>102-2033</t>
  </si>
  <si>
    <t>SLANÆSANÆS</t>
  </si>
  <si>
    <t>Anæstesi afsnit - Anæstesi - Slagelse</t>
  </si>
  <si>
    <t>102-2034</t>
  </si>
  <si>
    <t>SLANÆSINTE</t>
  </si>
  <si>
    <t>Intensiv afsnit - Anæstesi - Slagelse</t>
  </si>
  <si>
    <t>102-2035</t>
  </si>
  <si>
    <t>SLANÆSSTER</t>
  </si>
  <si>
    <t>Sterilcentral - Anæstesi - Slagelse</t>
  </si>
  <si>
    <t>102-2037</t>
  </si>
  <si>
    <t>SLANÆSINAF</t>
  </si>
  <si>
    <t>Intermediært afsnit - Anæstesi - Slag.</t>
  </si>
  <si>
    <t>102-2038</t>
  </si>
  <si>
    <t>102-2039</t>
  </si>
  <si>
    <t>Operation - Anæstesi - Slagelse</t>
  </si>
  <si>
    <t>102-2051</t>
  </si>
  <si>
    <t>SLMAKIFÆL1</t>
  </si>
  <si>
    <t>Mave-tarm kirurgi læger Slagelse</t>
  </si>
  <si>
    <t>102-2052</t>
  </si>
  <si>
    <t>SLMAKALÆSE</t>
  </si>
  <si>
    <t>Lægesekretærer - Mave-tarm - Slagelse</t>
  </si>
  <si>
    <t>102-2055</t>
  </si>
  <si>
    <t>SLMAKASENG</t>
  </si>
  <si>
    <t>Sengeafdeling - Mave-tarm kirurgi-Slag.</t>
  </si>
  <si>
    <t>102-2056</t>
  </si>
  <si>
    <t>SLKIRUA2</t>
  </si>
  <si>
    <t>Stoppet enhed (393)</t>
  </si>
  <si>
    <t>102-2058</t>
  </si>
  <si>
    <t>SLMAKAMAMB</t>
  </si>
  <si>
    <t>Ambulant - Mave-tarm kirurgi - Slag.</t>
  </si>
  <si>
    <t>102-2081</t>
  </si>
  <si>
    <t>SLMAKAKLÆG</t>
  </si>
  <si>
    <t>Læger - Karkirurgi - Slagelse</t>
  </si>
  <si>
    <t>102-2082</t>
  </si>
  <si>
    <t>SLKAKIFÆL2</t>
  </si>
  <si>
    <t>Stoppet enhed (562)</t>
  </si>
  <si>
    <t>102-2083</t>
  </si>
  <si>
    <t>SLKAKISENG</t>
  </si>
  <si>
    <t>Stoppet enhed (561)</t>
  </si>
  <si>
    <t>102-2084</t>
  </si>
  <si>
    <t>SLMAKAKAMB</t>
  </si>
  <si>
    <t>Stoppet enhed (444)</t>
  </si>
  <si>
    <t>102-2107</t>
  </si>
  <si>
    <t>SLORTOLÆGE</t>
  </si>
  <si>
    <t>Læger - Ortopædkirurgi - Slagelse</t>
  </si>
  <si>
    <t>102-2108</t>
  </si>
  <si>
    <t>SLORTOLÆSE</t>
  </si>
  <si>
    <t>Lægesekretærer - Ortopædkirurgi - Slag.</t>
  </si>
  <si>
    <t>102-2110</t>
  </si>
  <si>
    <t>SLORTOO</t>
  </si>
  <si>
    <t>Ortopædki. Sengeafs. O - Ortopæd - Slag.</t>
  </si>
  <si>
    <t>102-2111</t>
  </si>
  <si>
    <t>SLORTOAMBU</t>
  </si>
  <si>
    <t>Ortopædkir. ambulato. - Ortopæd - Slag.</t>
  </si>
  <si>
    <t>102-2113</t>
  </si>
  <si>
    <t>SLORTOFORS</t>
  </si>
  <si>
    <t>Driftsmæssig forskning Ortopæd Slag. (K)</t>
  </si>
  <si>
    <t>102-2137</t>
  </si>
  <si>
    <t>SLORTOTELE</t>
  </si>
  <si>
    <t>Telefonister - Ortopædkirurgi - Slagelse</t>
  </si>
  <si>
    <t>102-2167</t>
  </si>
  <si>
    <t>SLØNHFÆL1</t>
  </si>
  <si>
    <t>Stoppet enhed (370)</t>
  </si>
  <si>
    <t>102-2168</t>
  </si>
  <si>
    <t>SLØNHFÆL2</t>
  </si>
  <si>
    <t>Stoppet enhed (373)</t>
  </si>
  <si>
    <t>102-2169</t>
  </si>
  <si>
    <t>SLØNHO3</t>
  </si>
  <si>
    <t>Stoppet enhed (374)</t>
  </si>
  <si>
    <t>102-2171</t>
  </si>
  <si>
    <t>SLØNHAMBU</t>
  </si>
  <si>
    <t>Stoppet enhed (375)</t>
  </si>
  <si>
    <t>102-2172</t>
  </si>
  <si>
    <t>SLØNHAUDI</t>
  </si>
  <si>
    <t>Stoppet enhed (369)</t>
  </si>
  <si>
    <t>102-2214</t>
  </si>
  <si>
    <t>SLAKUTTELE</t>
  </si>
  <si>
    <t>Telefonister - AKUTafdelingen - Slagelse</t>
  </si>
  <si>
    <t>102-2215</t>
  </si>
  <si>
    <t>SLAKUTLÆGE</t>
  </si>
  <si>
    <t>Læger - Akutafdelingen - Slagelse</t>
  </si>
  <si>
    <t>102-2216</t>
  </si>
  <si>
    <t>SLAKUTLÆSE</t>
  </si>
  <si>
    <t>Lægesekretærer - Akutafdelingen - Slag.</t>
  </si>
  <si>
    <t>102-2217</t>
  </si>
  <si>
    <t>SLAKUTAKU2</t>
  </si>
  <si>
    <t>AKUT2 - Akutafdeling - Slagelse</t>
  </si>
  <si>
    <t>102-2218</t>
  </si>
  <si>
    <t>SLAKUTAKU1</t>
  </si>
  <si>
    <t>AKUT1 - Akutafdeling - Slagelse</t>
  </si>
  <si>
    <t>102-2219</t>
  </si>
  <si>
    <t>SLAKUTFORS</t>
  </si>
  <si>
    <t>Driftsmæssig forskning AKUT Slagelse (K)</t>
  </si>
  <si>
    <t>102-2221</t>
  </si>
  <si>
    <t>SLAKUTSTUE</t>
  </si>
  <si>
    <t>Akutafdelingen stuen - Slagelse</t>
  </si>
  <si>
    <t>102-2222</t>
  </si>
  <si>
    <t>SLAKUT1SAL</t>
  </si>
  <si>
    <t>Akutafdelingen 1. sal - Slagelse</t>
  </si>
  <si>
    <t>102-2224</t>
  </si>
  <si>
    <t>SLMEDI1LÆG</t>
  </si>
  <si>
    <t>Læger Medicin 1 Slagelse</t>
  </si>
  <si>
    <t>102-2225</t>
  </si>
  <si>
    <t>SLMEDI2LÆS</t>
  </si>
  <si>
    <t>Lægesekretærer Medicin 2 Slagelse</t>
  </si>
  <si>
    <t>102-2226</t>
  </si>
  <si>
    <t>SLMEDI1MAT</t>
  </si>
  <si>
    <t>Afsn. for mave-tarm syge Medicin 1 Slag.</t>
  </si>
  <si>
    <t>102-2227</t>
  </si>
  <si>
    <t>SLMEDI1LUN</t>
  </si>
  <si>
    <t>Afsnit for lungesygdomme Medicin 1 Slag.</t>
  </si>
  <si>
    <t>102-2228</t>
  </si>
  <si>
    <t>SLMEDI2HJE</t>
  </si>
  <si>
    <t>Afsn. for hjertesygdomme Medicin 2 Slag.</t>
  </si>
  <si>
    <t>102-2233</t>
  </si>
  <si>
    <t>SLMEDI2HOM</t>
  </si>
  <si>
    <t>Amb for hormonsygdomme Medicin 2 Slag.</t>
  </si>
  <si>
    <t>102-2236</t>
  </si>
  <si>
    <t>SLNEURG1</t>
  </si>
  <si>
    <t>Sengeafsnit G1 - NeuroGeri -Slagelse</t>
  </si>
  <si>
    <t>102-2237</t>
  </si>
  <si>
    <t>SLNEURG2</t>
  </si>
  <si>
    <t>Sengeafsnit G2 - NeuroGeri - Slagelse</t>
  </si>
  <si>
    <t>102-2238</t>
  </si>
  <si>
    <t>SLNEURAMBU</t>
  </si>
  <si>
    <t>Geriatrisk Amb - Intern Medicin - Slg.</t>
  </si>
  <si>
    <t>102-2239</t>
  </si>
  <si>
    <t>SLMEDI1GIG</t>
  </si>
  <si>
    <t>Amb for gigt sygdomme mv Medicin 1 Slag.</t>
  </si>
  <si>
    <t>102-2240</t>
  </si>
  <si>
    <t>102-2245</t>
  </si>
  <si>
    <t>102-2320</t>
  </si>
  <si>
    <t>SLFYERFYSI</t>
  </si>
  <si>
    <t>Fysioterapi - Fysio-ergoterapi - Slag.</t>
  </si>
  <si>
    <t>102-2321</t>
  </si>
  <si>
    <t>SLFYERERGO</t>
  </si>
  <si>
    <t>Ergoterapi - Fysio-ergoterapi - Slagelse</t>
  </si>
  <si>
    <t>102-2336</t>
  </si>
  <si>
    <t>SLNEURFÆL1</t>
  </si>
  <si>
    <t>Fælles1 - Neurologi - Slagelse</t>
  </si>
  <si>
    <t>102-2337</t>
  </si>
  <si>
    <t>SLNEURFÆL2</t>
  </si>
  <si>
    <t>Fælles2 - Neurologi - Slagelse</t>
  </si>
  <si>
    <t>102-2338</t>
  </si>
  <si>
    <t>SLNEURAFS1</t>
  </si>
  <si>
    <t>Afsnit 1 - Neurologi - Slagelse sygehus</t>
  </si>
  <si>
    <t>102-2339</t>
  </si>
  <si>
    <t>SLNEURAFS2</t>
  </si>
  <si>
    <t>Stoppet enhed (684)</t>
  </si>
  <si>
    <t>102-2340</t>
  </si>
  <si>
    <t>NÆNEURREHA</t>
  </si>
  <si>
    <t>Center for Neurorehabilitering - Næstved</t>
  </si>
  <si>
    <t>102-2370</t>
  </si>
  <si>
    <t>SLMEDIHUKO</t>
  </si>
  <si>
    <t>Hukommelsesklinikken - int. med. - Slag.</t>
  </si>
  <si>
    <t>102-2395</t>
  </si>
  <si>
    <t>SLRADIFÆL1</t>
  </si>
  <si>
    <t>Fælles1 - Radiologi - Slagelse</t>
  </si>
  <si>
    <t>102-2396</t>
  </si>
  <si>
    <t>SLRADILÆSE</t>
  </si>
  <si>
    <t>Lægesekretærer - Radiologi - Slagelse</t>
  </si>
  <si>
    <t>102-2397</t>
  </si>
  <si>
    <t>SLRADIRADI</t>
  </si>
  <si>
    <t>Radiologi - Radiologi - Slagelse</t>
  </si>
  <si>
    <t>102-2436</t>
  </si>
  <si>
    <t>SLPATOFÆRO</t>
  </si>
  <si>
    <t>Fælles - Patologi - Slagelse</t>
  </si>
  <si>
    <t>102-2437</t>
  </si>
  <si>
    <t>SLPATOLARO</t>
  </si>
  <si>
    <t>Laboratorieafsnit - Patologi - Slagelse</t>
  </si>
  <si>
    <t>102-2449</t>
  </si>
  <si>
    <t>SLBIOKBIOK</t>
  </si>
  <si>
    <t>Klinisk Biokemi - Kl. Biokemi - Slag.</t>
  </si>
  <si>
    <t>102-2477</t>
  </si>
  <si>
    <t>SLIMMU</t>
  </si>
  <si>
    <t>Klinisk Immunologi - Slagelse</t>
  </si>
  <si>
    <t>102-2524</t>
  </si>
  <si>
    <t>SLMIKRFORS</t>
  </si>
  <si>
    <t>Driftsmæssig forskning Klin. Mikrob. (K)</t>
  </si>
  <si>
    <t>102-2535</t>
  </si>
  <si>
    <t>SLMIKRMIKR</t>
  </si>
  <si>
    <t>Klinisk Mikrobiologi - Slagelse</t>
  </si>
  <si>
    <t>102-2574</t>
  </si>
  <si>
    <t>KSVLLLSLHV</t>
  </si>
  <si>
    <t>102-2576</t>
  </si>
  <si>
    <t>102-2577</t>
  </si>
  <si>
    <t>SLBYGNTE</t>
  </si>
  <si>
    <t>Teknisk afdeling - Slagelse</t>
  </si>
  <si>
    <t>102-2792</t>
  </si>
  <si>
    <t>SLBYGNTEKN</t>
  </si>
  <si>
    <t>Teknisk afsnit - Slagelse</t>
  </si>
  <si>
    <t>102-7251</t>
  </si>
  <si>
    <t>102-7252</t>
  </si>
  <si>
    <t>SLMAKIFÆL2</t>
  </si>
  <si>
    <t>Mave-tarm kirurgi lægesekretærer Slag.</t>
  </si>
  <si>
    <t>102-7253</t>
  </si>
  <si>
    <t>SLMAKISENG</t>
  </si>
  <si>
    <t>Mave-tarm kirurgisk sengeafdeling Slag.</t>
  </si>
  <si>
    <t>102-7255</t>
  </si>
  <si>
    <t>SLMAKIAMBU</t>
  </si>
  <si>
    <t>Mave-tarm kirurgisk ambulat. - Slag.</t>
  </si>
  <si>
    <t>102-7258</t>
  </si>
  <si>
    <t>SLMAKAMLÆG</t>
  </si>
  <si>
    <t>Læger - Mave-tarm - Slagelse</t>
  </si>
  <si>
    <t>102-7259</t>
  </si>
  <si>
    <t>102-7260</t>
  </si>
  <si>
    <t>102-7261</t>
  </si>
  <si>
    <t>102-7262</t>
  </si>
  <si>
    <t>102-7263</t>
  </si>
  <si>
    <t>Ambulant - Karkirurgi - Slagelse</t>
  </si>
  <si>
    <t>102-7266</t>
  </si>
  <si>
    <t>SLMAKAFORS</t>
  </si>
  <si>
    <t>Driftsmæssig forsk. MaveTarmKir Slag (K)</t>
  </si>
  <si>
    <t>102-7272</t>
  </si>
  <si>
    <t>SLRADILÆGE</t>
  </si>
  <si>
    <t>Læger - Radiologi - Slagelse</t>
  </si>
  <si>
    <t>102-7275</t>
  </si>
  <si>
    <t>102-7278</t>
  </si>
  <si>
    <t>102-7401</t>
  </si>
  <si>
    <t>102-7402</t>
  </si>
  <si>
    <t>SLMEDI1LÆS</t>
  </si>
  <si>
    <t>Lægesekretærer Medicin 1 Slagelse</t>
  </si>
  <si>
    <t>102-7403</t>
  </si>
  <si>
    <t>102-7405</t>
  </si>
  <si>
    <t>102-7406</t>
  </si>
  <si>
    <t>102-7407</t>
  </si>
  <si>
    <t>SLMEDI1FOR</t>
  </si>
  <si>
    <t>Driftsmæssig forskning Medicin 1 (K)</t>
  </si>
  <si>
    <t>102-7411</t>
  </si>
  <si>
    <t>SLMEDI2LÆG</t>
  </si>
  <si>
    <t>Læger Medicin 2 Slagelse</t>
  </si>
  <si>
    <t>102-7412</t>
  </si>
  <si>
    <t>102-7413</t>
  </si>
  <si>
    <t>102-7414</t>
  </si>
  <si>
    <t>SLMEDI2HOF</t>
  </si>
  <si>
    <t>Afsn. for hormonsygdomme Medicin 2 Slag.</t>
  </si>
  <si>
    <t>102-7415</t>
  </si>
  <si>
    <t>102-7417</t>
  </si>
  <si>
    <t>SLMEDI2FOR</t>
  </si>
  <si>
    <t>Driftsmæssig forskning Medicin 2 (K)</t>
  </si>
  <si>
    <t>102-7418</t>
  </si>
  <si>
    <t>SLMEDI2AMB</t>
  </si>
  <si>
    <t>Amb. for hjertesygdomme Slagelse</t>
  </si>
  <si>
    <t>102-7421</t>
  </si>
  <si>
    <t>102-7422</t>
  </si>
  <si>
    <t>102-7423</t>
  </si>
  <si>
    <t>Afsn hjerne nervesygdom Medicin 3 Slag.</t>
  </si>
  <si>
    <t>102-7424</t>
  </si>
  <si>
    <t>Afsnit 2 - Neurologi - Slagelse sygehus</t>
  </si>
  <si>
    <t>102-7425</t>
  </si>
  <si>
    <t>SLMEDI3G1</t>
  </si>
  <si>
    <t>G1 - Medicin 3 - Slagelse</t>
  </si>
  <si>
    <t>102-7426</t>
  </si>
  <si>
    <t>SLMEDI3G2</t>
  </si>
  <si>
    <t>G2 - Medicin 3 - Slagelse</t>
  </si>
  <si>
    <t>102-7429</t>
  </si>
  <si>
    <t>SLMEDI3GEA</t>
  </si>
  <si>
    <t>Geriatri Amb - Medicin 3 - Slagelse</t>
  </si>
  <si>
    <t>102-7430</t>
  </si>
  <si>
    <t>SLMEDI3FOR</t>
  </si>
  <si>
    <t>Driftsmæssig forskning Medicin 3 (K)</t>
  </si>
  <si>
    <t>102-7431</t>
  </si>
  <si>
    <t>SLMEDI3NLÆ</t>
  </si>
  <si>
    <t>Læger Neurologi - Medicin 3 - Slagelse</t>
  </si>
  <si>
    <t>102-7432</t>
  </si>
  <si>
    <t>SLMEDI3LÆS</t>
  </si>
  <si>
    <t>Lægesek Neurologi - Medicin 3 - Slagelse</t>
  </si>
  <si>
    <t>102-7433</t>
  </si>
  <si>
    <t>SLMEDI3GLÆ</t>
  </si>
  <si>
    <t>Læger Geriatri - Medicin 3 - Slagelse</t>
  </si>
  <si>
    <t>102-7434</t>
  </si>
  <si>
    <t>SLMEDI3GLS</t>
  </si>
  <si>
    <t>Lægesek Geriatri - Medicin 3 - Slagelse</t>
  </si>
  <si>
    <t>102-7480</t>
  </si>
  <si>
    <t>NÆPÆDINEON</t>
  </si>
  <si>
    <t>Neonatalafsn. Børne- og Ungeafd Slagelse</t>
  </si>
  <si>
    <t>102-7481</t>
  </si>
  <si>
    <t>NÆPÆDI17</t>
  </si>
  <si>
    <t>Sengeafsnit Børne- &amp; Ungeafdelingen Slag</t>
  </si>
  <si>
    <t>102-7482</t>
  </si>
  <si>
    <t>NÆPÆDILÆSE</t>
  </si>
  <si>
    <t>Lægesekretærer Børne- &amp; Ungeafd Slagelse</t>
  </si>
  <si>
    <t>102-7483</t>
  </si>
  <si>
    <t>NÆPÆDILÆGE</t>
  </si>
  <si>
    <t>Læger Børne- &amp; Ungeafdelingen Slagelse</t>
  </si>
  <si>
    <t>102-7485</t>
  </si>
  <si>
    <t>NÆPÆDIAMBU</t>
  </si>
  <si>
    <t>Ambulatoriet Børne- &amp; Ungeafd Slagelse</t>
  </si>
  <si>
    <t>102-7486</t>
  </si>
  <si>
    <t>NÆPÆDIFORS</t>
  </si>
  <si>
    <t>Forskning Børne- &amp; Ungeafdelingen Næst</t>
  </si>
  <si>
    <t>102-7502</t>
  </si>
  <si>
    <t>NÆGYOB9</t>
  </si>
  <si>
    <t>Gyn ambulatorium - GynObs Slagelse</t>
  </si>
  <si>
    <t>102-7504</t>
  </si>
  <si>
    <t>NÆGYOBBARS</t>
  </si>
  <si>
    <t>Mor-Barn afsnit - GynObs - Slagelse</t>
  </si>
  <si>
    <t>102-7509</t>
  </si>
  <si>
    <t>NÆGYOBJORD</t>
  </si>
  <si>
    <t>Jordemodercenter - GynObs - Slagelse</t>
  </si>
  <si>
    <t>102-7510</t>
  </si>
  <si>
    <t>NÆGYOBLÆGE</t>
  </si>
  <si>
    <t>Læger - GynObs - Slagelse</t>
  </si>
  <si>
    <t>102-7511</t>
  </si>
  <si>
    <t>NÆGYOBLÆSE</t>
  </si>
  <si>
    <t>Lægesekretærer - GynObs - Slagelse</t>
  </si>
  <si>
    <t>102-7530</t>
  </si>
  <si>
    <t>SLMEDI2HJ2</t>
  </si>
  <si>
    <t>Hjerteafsnit2 -  Medicin 2 -  Slagelse</t>
  </si>
  <si>
    <t>103-2485</t>
  </si>
  <si>
    <t>HOIMMUNÆ</t>
  </si>
  <si>
    <t>Klinisk Immunologi - Holbæk</t>
  </si>
  <si>
    <t>104-2458</t>
  </si>
  <si>
    <t>NYBIOKBINÆ</t>
  </si>
  <si>
    <t>Klinisk Biokemi - Kl. Biokemi - Nyk. F.</t>
  </si>
  <si>
    <t>104-2504</t>
  </si>
  <si>
    <t>NYIMMUNÆ</t>
  </si>
  <si>
    <t>Klinisk immunologi - Nyk. F</t>
  </si>
  <si>
    <t>104-2551</t>
  </si>
  <si>
    <t>NYMIKRSL</t>
  </si>
  <si>
    <t>Klinisk Mikrobiologi - Nykøbing F.</t>
  </si>
  <si>
    <t>105-2468</t>
  </si>
  <si>
    <t>ROIMMUNÆ</t>
  </si>
  <si>
    <t>Klinisk Immunologi - Roskilde</t>
  </si>
  <si>
    <t>106-2002</t>
  </si>
  <si>
    <t>NÆANÆSLÆGE</t>
  </si>
  <si>
    <t>Læger - Anæstesi - Næstved</t>
  </si>
  <si>
    <t>106-2003</t>
  </si>
  <si>
    <t>NÆANÆSLÆSE</t>
  </si>
  <si>
    <t>Lægesekretærer - Anæstesi - Næstved</t>
  </si>
  <si>
    <t>106-2004</t>
  </si>
  <si>
    <t>NÆANÆSOPER</t>
  </si>
  <si>
    <t>Operation - Anæstesi - Næstved</t>
  </si>
  <si>
    <t>106-2005</t>
  </si>
  <si>
    <t>NÆANÆSANÆS</t>
  </si>
  <si>
    <t>Anæstesi - Anæstesi - Næstved</t>
  </si>
  <si>
    <t>106-2006</t>
  </si>
  <si>
    <t>NÆANÆSINTE</t>
  </si>
  <si>
    <t>Stoppet enhed (399)</t>
  </si>
  <si>
    <t>106-2007</t>
  </si>
  <si>
    <t>NÆANÆSOPVÅ</t>
  </si>
  <si>
    <t>Opvågning - Anæstesi - Næstved</t>
  </si>
  <si>
    <t>106-2008</t>
  </si>
  <si>
    <t>NÆANÆSSTER</t>
  </si>
  <si>
    <t>Sterilcentralen - Anæstesi - Næstved</t>
  </si>
  <si>
    <t>106-2009</t>
  </si>
  <si>
    <t>NÆONKOLIRO</t>
  </si>
  <si>
    <t>Afsnit for lindrende indsats - Onk-Næst.</t>
  </si>
  <si>
    <t>106-2010</t>
  </si>
  <si>
    <t>NÆANÆSFORS</t>
  </si>
  <si>
    <t>Driftsmæssig forskning Anæstesi Næst.(K)</t>
  </si>
  <si>
    <t>106-2011</t>
  </si>
  <si>
    <t>NÆANÆSSAMM</t>
  </si>
  <si>
    <t>Sammedagskirurgi - Anæstesi - Næstved</t>
  </si>
  <si>
    <t>106-2014</t>
  </si>
  <si>
    <t>NÆANÆSPASE</t>
  </si>
  <si>
    <t>Palliativ Sengeafsn. - Anæstesi - Næst.</t>
  </si>
  <si>
    <t>106-2015</t>
  </si>
  <si>
    <t>NÆANÆSSMER</t>
  </si>
  <si>
    <t>Smerteklinikken - Anæstesi - Næstved</t>
  </si>
  <si>
    <t>106-2097</t>
  </si>
  <si>
    <t>NÆUROLFÆRO</t>
  </si>
  <si>
    <t>Fælles - Urologi - Næstved</t>
  </si>
  <si>
    <t>106-2098</t>
  </si>
  <si>
    <t>NÆUROLLÆRO</t>
  </si>
  <si>
    <t>Lægesekretærer - Urologi - Næstved</t>
  </si>
  <si>
    <t>106-2100</t>
  </si>
  <si>
    <t>NÆUROL6RO</t>
  </si>
  <si>
    <t>Sengeafsnit 6 - Urologi - Næst.</t>
  </si>
  <si>
    <t>106-2103</t>
  </si>
  <si>
    <t>NÆUROLFORS</t>
  </si>
  <si>
    <t>Driftsmæssig forskning Urologi (K)</t>
  </si>
  <si>
    <t>106-2104</t>
  </si>
  <si>
    <t>NÆUROLAMRO</t>
  </si>
  <si>
    <t>Ambulatorium - Urologi - Næstved</t>
  </si>
  <si>
    <t>106-2115</t>
  </si>
  <si>
    <t>NÆORTOLÆGE</t>
  </si>
  <si>
    <t>Center for Planlagt Ort kir læger Næst.</t>
  </si>
  <si>
    <t>106-2116</t>
  </si>
  <si>
    <t>NÆORTOLÆSE</t>
  </si>
  <si>
    <t>Center for Planlagt Ort kir læges. Næst.</t>
  </si>
  <si>
    <t>106-2117</t>
  </si>
  <si>
    <t>NÆORTOSENG</t>
  </si>
  <si>
    <t>Center for Planlagt Ort kir se.afs Næst.</t>
  </si>
  <si>
    <t>106-2124</t>
  </si>
  <si>
    <t>NÆORTOFORS</t>
  </si>
  <si>
    <t>Driftsmæssig forskning Ortopæd Næst. (K)</t>
  </si>
  <si>
    <t>106-2128</t>
  </si>
  <si>
    <t>106-2129</t>
  </si>
  <si>
    <t>106-2130</t>
  </si>
  <si>
    <t>106-2134</t>
  </si>
  <si>
    <t>SLORTO</t>
  </si>
  <si>
    <t>106-2136</t>
  </si>
  <si>
    <t>NÆORTOHENV</t>
  </si>
  <si>
    <t>Reg.henvisningsenhed - Ortopædki - Næst</t>
  </si>
  <si>
    <t>106-2137</t>
  </si>
  <si>
    <t>NÆORTOTELE</t>
  </si>
  <si>
    <t>Telefonister - Ortopædkirurgi - Næstved</t>
  </si>
  <si>
    <t>106-2141</t>
  </si>
  <si>
    <t>106-2144</t>
  </si>
  <si>
    <t>106-2146</t>
  </si>
  <si>
    <t>NÆGYOBFAMB</t>
  </si>
  <si>
    <t>Familieamb.-Gynækologi og Obst-Næst.</t>
  </si>
  <si>
    <t>106-2147</t>
  </si>
  <si>
    <t>106-2149</t>
  </si>
  <si>
    <t>106-2150</t>
  </si>
  <si>
    <t>106-2151</t>
  </si>
  <si>
    <t>106-2153</t>
  </si>
  <si>
    <t>106-2183</t>
  </si>
  <si>
    <t>NÆØNHFÆLKØ</t>
  </si>
  <si>
    <t>Fælles - Tand-Mund- og Kæbekir. - Næst.</t>
  </si>
  <si>
    <t>106-2184</t>
  </si>
  <si>
    <t>NÆØNHAMBKØ</t>
  </si>
  <si>
    <t>Tand- Mund- og Kæbekirurgi - Næstved</t>
  </si>
  <si>
    <t>106-2190</t>
  </si>
  <si>
    <t>NÆØJENFÆRO</t>
  </si>
  <si>
    <t>Fælles - Øjenafdeling - Næstved</t>
  </si>
  <si>
    <t>106-2191</t>
  </si>
  <si>
    <t>NÆØJENLÆRO</t>
  </si>
  <si>
    <t>Lægesekretær - Øjenafdeling - Næstved</t>
  </si>
  <si>
    <t>106-2194</t>
  </si>
  <si>
    <t>NÆØJENOPRO</t>
  </si>
  <si>
    <t>Operationsafsn.- Øjenafdeling - Næstved</t>
  </si>
  <si>
    <t>106-2214</t>
  </si>
  <si>
    <t>NÆAKUTTELE</t>
  </si>
  <si>
    <t>Telefonister - AKUTafdelingen - Næstved</t>
  </si>
  <si>
    <t>106-2251</t>
  </si>
  <si>
    <t>106-2252</t>
  </si>
  <si>
    <t>106-2253</t>
  </si>
  <si>
    <t>NÆAKUTLÆSE</t>
  </si>
  <si>
    <t>Sekretærcentral Næstved - AKUT Slagelse</t>
  </si>
  <si>
    <t>106-2254</t>
  </si>
  <si>
    <t>NÆAKUTAMA</t>
  </si>
  <si>
    <t>Sengeafsnit AMA Næstved - AKUT Slagelse</t>
  </si>
  <si>
    <t>106-2255</t>
  </si>
  <si>
    <t>NÆMEDI2HJE</t>
  </si>
  <si>
    <t>Afsn. for hjertesygdomme Medicin 2 Næst.</t>
  </si>
  <si>
    <t>106-2256</t>
  </si>
  <si>
    <t>106-2257</t>
  </si>
  <si>
    <t>NÆMEDI1LUN</t>
  </si>
  <si>
    <t>Afsnit for lungesygdomme Medicin 1 Næst.</t>
  </si>
  <si>
    <t>106-2258</t>
  </si>
  <si>
    <t>NÆMEDIG16A</t>
  </si>
  <si>
    <t>Stoppet enhed (424)</t>
  </si>
  <si>
    <t>106-2259</t>
  </si>
  <si>
    <t>NÆMEDIGEAF</t>
  </si>
  <si>
    <t>Stoppet enhed (574)</t>
  </si>
  <si>
    <t>106-2260</t>
  </si>
  <si>
    <t>NÆMEDI2AMB</t>
  </si>
  <si>
    <t>Fællesamb Medicin 2 Næstved</t>
  </si>
  <si>
    <t>106-2261</t>
  </si>
  <si>
    <t>NÆMEDI2DIÆ</t>
  </si>
  <si>
    <t>Diætister - Intern medicin - Næstved</t>
  </si>
  <si>
    <t>106-2263</t>
  </si>
  <si>
    <t>NÆAKUTMODT</t>
  </si>
  <si>
    <t>Modtagelsen Næstved - AKUT Slagelse</t>
  </si>
  <si>
    <t>106-2266</t>
  </si>
  <si>
    <t>NÆMEDIFÆ1B</t>
  </si>
  <si>
    <t>Fælles1B (geri) - Intern medicin - Næst.</t>
  </si>
  <si>
    <t>106-2267</t>
  </si>
  <si>
    <t>NÆMEDIFÆ2B</t>
  </si>
  <si>
    <t>Fælles2B (geri) - Intern medicin - Næst.</t>
  </si>
  <si>
    <t>106-2268</t>
  </si>
  <si>
    <t>Geriatrisk afsnit - intern med. - Næst.</t>
  </si>
  <si>
    <t>106-2269</t>
  </si>
  <si>
    <t>106-2274</t>
  </si>
  <si>
    <t>NÆONKOFÆRO</t>
  </si>
  <si>
    <t>Fælles - Onkologi - Næstved</t>
  </si>
  <si>
    <t>106-2275</t>
  </si>
  <si>
    <t>NÆONKOLÆRO</t>
  </si>
  <si>
    <t>Lægesekretærer - Onkologi - Næstved</t>
  </si>
  <si>
    <t>106-2276</t>
  </si>
  <si>
    <t>NÆONKO12RO</t>
  </si>
  <si>
    <t>Sengeafsnit 12 - Onkologi - Næstved</t>
  </si>
  <si>
    <t>106-2277</t>
  </si>
  <si>
    <t>NÆONKOAMRO</t>
  </si>
  <si>
    <t>Ambulatorium - Onkologi - Næstved</t>
  </si>
  <si>
    <t>106-2278</t>
  </si>
  <si>
    <t>NÆONKOSTRO</t>
  </si>
  <si>
    <t>Strålefunktion - Onkologi - Næstved</t>
  </si>
  <si>
    <t>106-2281</t>
  </si>
  <si>
    <t>NÆONKORARO</t>
  </si>
  <si>
    <t>Radiofysikfunktion - Onkologi - Næstved</t>
  </si>
  <si>
    <t>106-2282</t>
  </si>
  <si>
    <t>106-2286</t>
  </si>
  <si>
    <t>106-2287</t>
  </si>
  <si>
    <t>106-2288</t>
  </si>
  <si>
    <t>106-2289</t>
  </si>
  <si>
    <t>106-2290</t>
  </si>
  <si>
    <t>106-2291</t>
  </si>
  <si>
    <t>106-2293</t>
  </si>
  <si>
    <t>NÆPÆDI18</t>
  </si>
  <si>
    <t>Stoppet enhed (425)</t>
  </si>
  <si>
    <t>106-2306</t>
  </si>
  <si>
    <t>106-2307</t>
  </si>
  <si>
    <t>SLNERUFÆL2</t>
  </si>
  <si>
    <t>106-2308</t>
  </si>
  <si>
    <t>NÆNEURSENG</t>
  </si>
  <si>
    <t>Stoppet enhed (392)</t>
  </si>
  <si>
    <t>106-2309</t>
  </si>
  <si>
    <t>106-2328</t>
  </si>
  <si>
    <t>NÆFYERFYSI</t>
  </si>
  <si>
    <t>Fysioterapi - Fysio-ergoterapi - Næstved</t>
  </si>
  <si>
    <t>106-2329</t>
  </si>
  <si>
    <t>NÆFYERERGO</t>
  </si>
  <si>
    <t>Ergoterapi - Fysio-ergoterapi - Næstved</t>
  </si>
  <si>
    <t>106-2343</t>
  </si>
  <si>
    <t>106-2414</t>
  </si>
  <si>
    <t>NÆRADI</t>
  </si>
  <si>
    <t>106-2415</t>
  </si>
  <si>
    <t>NÆRADIFÆL1</t>
  </si>
  <si>
    <t>Fælles1 - Radiologi - Næstved</t>
  </si>
  <si>
    <t>106-2416</t>
  </si>
  <si>
    <t>NÆRADILÆSE</t>
  </si>
  <si>
    <t>Lægesekretærer - Radiologi - Næstved</t>
  </si>
  <si>
    <t>106-2422</t>
  </si>
  <si>
    <t>NÆRADIRADI</t>
  </si>
  <si>
    <t>Radiologi - Radiologi - Næstved</t>
  </si>
  <si>
    <t>106-2441</t>
  </si>
  <si>
    <t>NÆPATOLARO</t>
  </si>
  <si>
    <t>Laboratorieafsnit - Patologi - Næstved</t>
  </si>
  <si>
    <t>106-2443</t>
  </si>
  <si>
    <t>NÆPATOFÆRO</t>
  </si>
  <si>
    <t>Fælles - Patologi - Næstved</t>
  </si>
  <si>
    <t>106-2455</t>
  </si>
  <si>
    <t>NÆBIOKBIOK</t>
  </si>
  <si>
    <t>Klinisk Biokemi - Kl. Biokemi - Næst.</t>
  </si>
  <si>
    <t>106-2460</t>
  </si>
  <si>
    <t>NÆBIOKAKCE</t>
  </si>
  <si>
    <t>Klinisk Biokemi - AK Center - Næstved</t>
  </si>
  <si>
    <t>106-2461</t>
  </si>
  <si>
    <t>NÆBIOKBIOB</t>
  </si>
  <si>
    <t>Klinisk Biokemi - Biobank - Næstved</t>
  </si>
  <si>
    <t>106-2462</t>
  </si>
  <si>
    <t>NÆBIOKTARM</t>
  </si>
  <si>
    <t>Klinisk Biokemi - Tarmkræftsek - Næstved</t>
  </si>
  <si>
    <t>106-2497</t>
  </si>
  <si>
    <t>NÆIMMUDOPR</t>
  </si>
  <si>
    <t>Klinisk immu - Donor/Produktion - Næst.</t>
  </si>
  <si>
    <t>106-2516</t>
  </si>
  <si>
    <t>NYIMMUTANÆ</t>
  </si>
  <si>
    <t>Mobil Tappeenhed Syd - Kl. Immu - Næst.</t>
  </si>
  <si>
    <t>106-2518</t>
  </si>
  <si>
    <t>106-2519</t>
  </si>
  <si>
    <t>HOIMMUTANÆ</t>
  </si>
  <si>
    <t>Mobil Tappeenhed Nord - Kl. Immu - Næst.</t>
  </si>
  <si>
    <t>106-2520</t>
  </si>
  <si>
    <t>NÆIMMUFORS</t>
  </si>
  <si>
    <t>Driftsmæssig forskning Klinisk Immu (K)</t>
  </si>
  <si>
    <t>106-2559</t>
  </si>
  <si>
    <t>NÆFYNUFYKØ</t>
  </si>
  <si>
    <t>Fælles - Klinisk Fysiologi - Næstved</t>
  </si>
  <si>
    <t>106-2594</t>
  </si>
  <si>
    <t>NÆBYGNTE</t>
  </si>
  <si>
    <t>Teknisk afdeling - Næstved</t>
  </si>
  <si>
    <t>106-2595</t>
  </si>
  <si>
    <t>KSISNÆ</t>
  </si>
  <si>
    <t>106-2596</t>
  </si>
  <si>
    <t>KSISNÆHVID</t>
  </si>
  <si>
    <t>106-2597</t>
  </si>
  <si>
    <t>KSISNÆTRAN</t>
  </si>
  <si>
    <t>KS - Int.serv.-Transp.-Serv.afd. - Næst.</t>
  </si>
  <si>
    <t>106-2598</t>
  </si>
  <si>
    <t>106-2791</t>
  </si>
  <si>
    <t>NÆBYGNTEKN</t>
  </si>
  <si>
    <t>Teknisk afsnit - Næstved</t>
  </si>
  <si>
    <t>106-7271</t>
  </si>
  <si>
    <t>NÆRADILÆGE</t>
  </si>
  <si>
    <t>Læger - Radiologi - Næstved</t>
  </si>
  <si>
    <t>106-7274</t>
  </si>
  <si>
    <t>106-7277</t>
  </si>
  <si>
    <t>106-7404</t>
  </si>
  <si>
    <t>106-7416</t>
  </si>
  <si>
    <t>Medicinske amb - Medicin 2 - Næstved</t>
  </si>
  <si>
    <t>106-7427</t>
  </si>
  <si>
    <t>NÆMEDI3NEU</t>
  </si>
  <si>
    <t>Center for Neurorehab - Medicin 3 Næst.</t>
  </si>
  <si>
    <t>123-2012</t>
  </si>
  <si>
    <t>RIANÆSANÆS</t>
  </si>
  <si>
    <t>Anæstesi - Anæstesi - Ringsted</t>
  </si>
  <si>
    <t>123-2013</t>
  </si>
  <si>
    <t>RIANÆSOPER</t>
  </si>
  <si>
    <t>Operation - Anæstesi - Ringsted</t>
  </si>
  <si>
    <t>123-2042</t>
  </si>
  <si>
    <t>123-2043</t>
  </si>
  <si>
    <t>123-2089</t>
  </si>
  <si>
    <t>RIPLBRFÆRO</t>
  </si>
  <si>
    <t>Fælles - Brystkirurgi - Ringsted</t>
  </si>
  <si>
    <t>123-2090</t>
  </si>
  <si>
    <t>RIPLBRLÆRO</t>
  </si>
  <si>
    <t>Lægesekretær - Brystkirurgi - Ringsted</t>
  </si>
  <si>
    <t>123-2091</t>
  </si>
  <si>
    <t>RIPLBRSERO</t>
  </si>
  <si>
    <t>Brystkirurgisk sengeafsnit - Ringsted</t>
  </si>
  <si>
    <t>123-2105</t>
  </si>
  <si>
    <t>RIUROLGARA</t>
  </si>
  <si>
    <t>Stoppet enhed (396)</t>
  </si>
  <si>
    <t>123-2120</t>
  </si>
  <si>
    <t>RIORTOGARF</t>
  </si>
  <si>
    <t>Stoppet enhed (440)</t>
  </si>
  <si>
    <t>123-2121</t>
  </si>
  <si>
    <t>123-2406</t>
  </si>
  <si>
    <t>RIRADIFÆL1</t>
  </si>
  <si>
    <t>Fælles1 - Radiologi - Ringsted</t>
  </si>
  <si>
    <t>123-2407</t>
  </si>
  <si>
    <t>RIRADILÆSE</t>
  </si>
  <si>
    <t>Lægesekretærer - Radiologi - Ringsted</t>
  </si>
  <si>
    <t>123-2408</t>
  </si>
  <si>
    <t>RIRADIRADI</t>
  </si>
  <si>
    <t>Radiologi - Radiologi - Ringsted</t>
  </si>
  <si>
    <t>123-2409</t>
  </si>
  <si>
    <t>RIRADIMAMM</t>
  </si>
  <si>
    <t>Mammografiscreening - Radiologi - Ring.</t>
  </si>
  <si>
    <t>123-2583</t>
  </si>
  <si>
    <t>123-2585</t>
  </si>
  <si>
    <t>RIBYGNTEKN</t>
  </si>
  <si>
    <t>Teknisk afdeling - Ringsted</t>
  </si>
  <si>
    <t>123-2602</t>
  </si>
  <si>
    <t>123-2603</t>
  </si>
  <si>
    <t>123-2604</t>
  </si>
  <si>
    <t>123-2608</t>
  </si>
  <si>
    <t>123-2609</t>
  </si>
  <si>
    <t>RIRADIFÆL2</t>
  </si>
  <si>
    <t>Fælles2 - Radiologi - Ringsted</t>
  </si>
  <si>
    <t>123-2610</t>
  </si>
  <si>
    <t>123-2611</t>
  </si>
  <si>
    <t>123-2613</t>
  </si>
  <si>
    <t>123-2614</t>
  </si>
  <si>
    <t>123-2793</t>
  </si>
  <si>
    <t>Teknisk afsnit - Ringsted</t>
  </si>
  <si>
    <t>123-7273</t>
  </si>
  <si>
    <t>RIRADILÆGE</t>
  </si>
  <si>
    <t>Læger - Radiologi - Ringsted</t>
  </si>
  <si>
    <t>123-7276</t>
  </si>
  <si>
    <t>123-7279</t>
  </si>
  <si>
    <t>123-7280</t>
  </si>
  <si>
    <t>123-7286</t>
  </si>
  <si>
    <t>123-7287</t>
  </si>
  <si>
    <t>123-7288</t>
  </si>
  <si>
    <t>123-7289</t>
  </si>
  <si>
    <t>811-2001</t>
  </si>
  <si>
    <t>NÆANÆS</t>
  </si>
  <si>
    <t>811-2025</t>
  </si>
  <si>
    <t>SLANÆS</t>
  </si>
  <si>
    <t>811-2050</t>
  </si>
  <si>
    <t>SLMAKA</t>
  </si>
  <si>
    <t>811-2080</t>
  </si>
  <si>
    <t>SLKAKI</t>
  </si>
  <si>
    <t>Stoppet enhed (538)</t>
  </si>
  <si>
    <t>811-2088</t>
  </si>
  <si>
    <t>RIMAMM</t>
  </si>
  <si>
    <t>Mammakirurgi - Næstved-Slagelse</t>
  </si>
  <si>
    <t>811-2096</t>
  </si>
  <si>
    <t>NÆUROLLERO</t>
  </si>
  <si>
    <t>Afsnitsledelse - Urologi - Næstved</t>
  </si>
  <si>
    <t>811-2106</t>
  </si>
  <si>
    <t>811-2139</t>
  </si>
  <si>
    <t>NÆGYOB</t>
  </si>
  <si>
    <t>811-2166</t>
  </si>
  <si>
    <t>NÆSLØNH</t>
  </si>
  <si>
    <t>Øre- Næse og Halskirurgi - Næst.-Slag.</t>
  </si>
  <si>
    <t>811-2181</t>
  </si>
  <si>
    <t>NÆØNHTMKKØ</t>
  </si>
  <si>
    <t>811-2188</t>
  </si>
  <si>
    <t>NÆØJENLERO</t>
  </si>
  <si>
    <t>Afsnitsledelse - Øjenafdeling - Næstved</t>
  </si>
  <si>
    <t>811-2190</t>
  </si>
  <si>
    <t>811-2191</t>
  </si>
  <si>
    <t>811-2213</t>
  </si>
  <si>
    <t>SLAKUT</t>
  </si>
  <si>
    <t>811-2223</t>
  </si>
  <si>
    <t>SLMEDI1</t>
  </si>
  <si>
    <t>Medicin 1  - Slagelse</t>
  </si>
  <si>
    <t>811-2250</t>
  </si>
  <si>
    <t>SLMEDI2</t>
  </si>
  <si>
    <t>811-2273</t>
  </si>
  <si>
    <t>NÆONKOLERO</t>
  </si>
  <si>
    <t>Afsnitsledelse - Onkologi - Næstved</t>
  </si>
  <si>
    <t>811-2285</t>
  </si>
  <si>
    <t>NÆPÆDI</t>
  </si>
  <si>
    <t>811-2304</t>
  </si>
  <si>
    <t>SLNEUR</t>
  </si>
  <si>
    <t>Neurologi - Slagelse</t>
  </si>
  <si>
    <t>811-2315</t>
  </si>
  <si>
    <t>SLFYER</t>
  </si>
  <si>
    <t>811-2316</t>
  </si>
  <si>
    <t>Fysio- ergoterapi - Næstved-Slagelse</t>
  </si>
  <si>
    <t>811-2318</t>
  </si>
  <si>
    <t>SLFYERFORS</t>
  </si>
  <si>
    <t>Driftsmæssig forskning FysErgoterapi (K)</t>
  </si>
  <si>
    <t>811-2335</t>
  </si>
  <si>
    <t>811-2377</t>
  </si>
  <si>
    <t>811-2394</t>
  </si>
  <si>
    <t>SLRADI</t>
  </si>
  <si>
    <t>Stoppet enhed (513)</t>
  </si>
  <si>
    <t>811-2405</t>
  </si>
  <si>
    <t>RIRADI</t>
  </si>
  <si>
    <t>811-2435</t>
  </si>
  <si>
    <t>NÆPATORO</t>
  </si>
  <si>
    <t>Afsnitsledelse - Patologi - Næstved</t>
  </si>
  <si>
    <t>811-2447</t>
  </si>
  <si>
    <t>NÆBIOK</t>
  </si>
  <si>
    <t>811-2465</t>
  </si>
  <si>
    <t>NÆIMMU</t>
  </si>
  <si>
    <t>811-2523</t>
  </si>
  <si>
    <t>811-2524</t>
  </si>
  <si>
    <t>811-2557</t>
  </si>
  <si>
    <t>NÆFYNUKØ</t>
  </si>
  <si>
    <t>Klinisk Fysiologi/Nyklearmed. - Næstved</t>
  </si>
  <si>
    <t>811-2570</t>
  </si>
  <si>
    <t>SLRIDRSE</t>
  </si>
  <si>
    <t>Drifts- og serviceafd. - Slag.-Ring.</t>
  </si>
  <si>
    <t>811-2591</t>
  </si>
  <si>
    <t>NÆDRSE</t>
  </si>
  <si>
    <t>Drifts- og serviceafdeling - Næstved</t>
  </si>
  <si>
    <t>811-2600</t>
  </si>
  <si>
    <t>RIRAM</t>
  </si>
  <si>
    <t>RAM - Ringsted Sygehus</t>
  </si>
  <si>
    <t>811-2621</t>
  </si>
  <si>
    <t>NÆGARANTI</t>
  </si>
  <si>
    <t>811-2650</t>
  </si>
  <si>
    <t>Næstved Slagelse og Ringsted sygehuse</t>
  </si>
  <si>
    <t>811-2655</t>
  </si>
  <si>
    <t>Administrativ Stab - NSR Sygehuse</t>
  </si>
  <si>
    <t>811-2656</t>
  </si>
  <si>
    <t>811-2673</t>
  </si>
  <si>
    <t>NÆSTABFORS</t>
  </si>
  <si>
    <t>Driftsmæssig forskning administration(K)</t>
  </si>
  <si>
    <t>811-2674</t>
  </si>
  <si>
    <t>Økonomi Produktion Planlægning Adm. Næst</t>
  </si>
  <si>
    <t>811-2675</t>
  </si>
  <si>
    <t>NÆSTABPROD</t>
  </si>
  <si>
    <t>811-2676</t>
  </si>
  <si>
    <t>811-2677</t>
  </si>
  <si>
    <t>811-2678</t>
  </si>
  <si>
    <t>SLADMIJOUR</t>
  </si>
  <si>
    <t>Journalarkiv - Slagelse</t>
  </si>
  <si>
    <t>811-2680</t>
  </si>
  <si>
    <t>SLSTABKLIT</t>
  </si>
  <si>
    <t>811-2683</t>
  </si>
  <si>
    <t>SLBYGN</t>
  </si>
  <si>
    <t>811-2688</t>
  </si>
  <si>
    <t>NÆSTABAV</t>
  </si>
  <si>
    <t>AV-afdelingen - Næstved</t>
  </si>
  <si>
    <t>811-2702b</t>
  </si>
  <si>
    <t>NÆNSR-b</t>
  </si>
  <si>
    <t>811-2709</t>
  </si>
  <si>
    <t>SLEJEN</t>
  </si>
  <si>
    <t>Ejend.dr. Kors. - Næst. Slag. Ring. (K)</t>
  </si>
  <si>
    <t>811-2715</t>
  </si>
  <si>
    <t>NSR sygehuse forskning (K)</t>
  </si>
  <si>
    <t>811-2718i</t>
  </si>
  <si>
    <t>NÆNSR-i</t>
  </si>
  <si>
    <t>811-2718j</t>
  </si>
  <si>
    <t>NÆNSR-j</t>
  </si>
  <si>
    <t>811-2731</t>
  </si>
  <si>
    <t>NÆLISS</t>
  </si>
  <si>
    <t>LISS-fælleskontoen - Næstved (K)</t>
  </si>
  <si>
    <t>811-2735</t>
  </si>
  <si>
    <t>NÆADMILEAN</t>
  </si>
  <si>
    <t>LEAN enheden - NSR sygehuse</t>
  </si>
  <si>
    <t>811-2742</t>
  </si>
  <si>
    <t>NÆSTABYL</t>
  </si>
  <si>
    <t>Yngre læg. vi.ud. - Næst. Slag. Ring.(K)</t>
  </si>
  <si>
    <t>811-2743</t>
  </si>
  <si>
    <t>NÆADMIINTR</t>
  </si>
  <si>
    <t>811-2744</t>
  </si>
  <si>
    <t>NÆPKO</t>
  </si>
  <si>
    <t>811-2745</t>
  </si>
  <si>
    <t>NÆADMIPRA1</t>
  </si>
  <si>
    <t>811-2746</t>
  </si>
  <si>
    <t>NÆADMIPR23</t>
  </si>
  <si>
    <t>Stoppet enhed (420)</t>
  </si>
  <si>
    <t>811-2747</t>
  </si>
  <si>
    <t>NÆADMIKLBA</t>
  </si>
  <si>
    <t>Stoppet enhed (419)</t>
  </si>
  <si>
    <t>811-2752</t>
  </si>
  <si>
    <t>NSRFÆLOPKU</t>
  </si>
  <si>
    <t>Opkvalificering af kliniske undervisere</t>
  </si>
  <si>
    <t>811-2763E</t>
  </si>
  <si>
    <t>NÆNSR-e</t>
  </si>
  <si>
    <t>Lægesekretærelever - Næst.-Slag.-Ring.</t>
  </si>
  <si>
    <t>811-2774</t>
  </si>
  <si>
    <t>NÆKVPU</t>
  </si>
  <si>
    <t>Kvalitetspulje fælleskt. NSR sygeh. (K)</t>
  </si>
  <si>
    <t>811-2785</t>
  </si>
  <si>
    <t>IT-Sund-platform - Næst. Slag. Ring. (K)</t>
  </si>
  <si>
    <t>811-2789</t>
  </si>
  <si>
    <t>NÆADMIVÆBO</t>
  </si>
  <si>
    <t>Værdi for borger/Patientsik. sygehus NSR</t>
  </si>
  <si>
    <t>811-2790</t>
  </si>
  <si>
    <t>811-2795</t>
  </si>
  <si>
    <t>NÆSTABLÆVI</t>
  </si>
  <si>
    <t>Lægelig videreuddannelse</t>
  </si>
  <si>
    <t>811-2796</t>
  </si>
  <si>
    <t>NÆADMIFRIV</t>
  </si>
  <si>
    <t>Frivillighedsteam</t>
  </si>
  <si>
    <t>811-2798</t>
  </si>
  <si>
    <t>NÆSTABSTUD</t>
  </si>
  <si>
    <t>Medicinstuderende NSR sygehuse (K)</t>
  </si>
  <si>
    <t>811-7250</t>
  </si>
  <si>
    <t>SLMAKI</t>
  </si>
  <si>
    <t>Mave-tarm kirurgi - Slagelse</t>
  </si>
  <si>
    <t>811-7257</t>
  </si>
  <si>
    <t>811-7270</t>
  </si>
  <si>
    <t>811-7282</t>
  </si>
  <si>
    <t>SLRADIVISI</t>
  </si>
  <si>
    <t>811-7285</t>
  </si>
  <si>
    <t>RIRADILED</t>
  </si>
  <si>
    <t>Ledelse - Radiologi - Ringsted (K)</t>
  </si>
  <si>
    <t>811-7290</t>
  </si>
  <si>
    <t>811-7400</t>
  </si>
  <si>
    <t>Medicin 1 - Slagelse</t>
  </si>
  <si>
    <t>811-7410</t>
  </si>
  <si>
    <t>811-7419</t>
  </si>
  <si>
    <t>NÆMEDI2ETU</t>
  </si>
  <si>
    <t>ETUB - Medicin 2 - Næstved</t>
  </si>
  <si>
    <t>811-7420</t>
  </si>
  <si>
    <t>SLMEDI3</t>
  </si>
  <si>
    <t>Medicin 3 - Slagelse</t>
  </si>
  <si>
    <t>811-7441</t>
  </si>
  <si>
    <t>SLMEDI1PRO</t>
  </si>
  <si>
    <t>Projekt PRO-data Medicin 1 Slagelse (K)</t>
  </si>
  <si>
    <t>811-7484</t>
  </si>
  <si>
    <t>Børne- &amp; Ungeafdelingen Slagelse</t>
  </si>
  <si>
    <t>811-7501</t>
  </si>
  <si>
    <t>Gynækologi og Obstetrik - Slagelse</t>
  </si>
  <si>
    <t>XG-0001125301-00001</t>
  </si>
  <si>
    <t>SY-SLMEDIFROKOST</t>
  </si>
  <si>
    <t>XG-0007172602-00001</t>
  </si>
  <si>
    <t>SY-NÆMOTION</t>
  </si>
  <si>
    <t>XG-0007172906-00001</t>
  </si>
  <si>
    <t>SY-SLMOTION</t>
  </si>
  <si>
    <t>4100-4701</t>
  </si>
  <si>
    <t>PUPLATUNGD</t>
  </si>
  <si>
    <t>Platangårdens ungdomscenter</t>
  </si>
  <si>
    <t>4100-4701b</t>
  </si>
  <si>
    <t>PUPLATUNGD-b</t>
  </si>
  <si>
    <t>4100-4701j</t>
  </si>
  <si>
    <t>PUPLATUNGD-j</t>
  </si>
  <si>
    <t>4100-4702</t>
  </si>
  <si>
    <t>PUDØDAKROP</t>
  </si>
  <si>
    <t>Stoppet enhed (520)</t>
  </si>
  <si>
    <t>4101-4712</t>
  </si>
  <si>
    <t>PUDØGN</t>
  </si>
  <si>
    <t>Døgnafd. og eksterne døgnafd.</t>
  </si>
  <si>
    <t>4105-4721</t>
  </si>
  <si>
    <t>PUDØDAEKST</t>
  </si>
  <si>
    <t>Stoppet enhed (523)</t>
  </si>
  <si>
    <t>4106-4731</t>
  </si>
  <si>
    <t>PUUNDEPSYK</t>
  </si>
  <si>
    <t>Undervisningen og psykologer</t>
  </si>
  <si>
    <t>4109-4761</t>
  </si>
  <si>
    <t>PUVISI</t>
  </si>
  <si>
    <t>Visitation</t>
  </si>
  <si>
    <t>4113-4765</t>
  </si>
  <si>
    <t>4421-4751</t>
  </si>
  <si>
    <t>PUDAER</t>
  </si>
  <si>
    <t>Døgnafdelinger og Dagtilbud</t>
  </si>
  <si>
    <t>4421-4752</t>
  </si>
  <si>
    <t>PUDØDASPIA</t>
  </si>
  <si>
    <t>Stoppet enhed (521)</t>
  </si>
  <si>
    <t>4422-4711</t>
  </si>
  <si>
    <t>PUVISO</t>
  </si>
  <si>
    <t>VISO</t>
  </si>
  <si>
    <t>XG-6158500203-00001</t>
  </si>
  <si>
    <t>PU-Døgn Kostfradrag</t>
  </si>
  <si>
    <t>PRIMSUND-p</t>
  </si>
  <si>
    <t>Introlæger - fase 1 - sygehus Nord</t>
  </si>
  <si>
    <t>Introlæger - fase 1 - Holbæk sygehus</t>
  </si>
  <si>
    <t>Introlæger - fase 1 - NSR sygehuse</t>
  </si>
  <si>
    <t>Introlæger - fase 1 - Nykøbing F. sygeh.</t>
  </si>
  <si>
    <t>Introlæger - fase 1 - Roskilde-Køge syg.</t>
  </si>
  <si>
    <t>Fase 2 og 3 læger (privat praksis)</t>
  </si>
  <si>
    <t>Fase 2 læger (privat praksis)</t>
  </si>
  <si>
    <t>Fase 3 læger (privat praksis)</t>
  </si>
  <si>
    <t>Øvrige regionsopgaver</t>
  </si>
  <si>
    <t>Controlling/monotorering i primærsekt.</t>
  </si>
  <si>
    <t>Tidlig opsporing af kræft i Region Sjæl.</t>
  </si>
  <si>
    <t>Projektkoordinator I (80% løndugift)</t>
  </si>
  <si>
    <t>Projektkoordinator II (20% lønudgift)</t>
  </si>
  <si>
    <t>Projektleder (100% lønudgift)</t>
  </si>
  <si>
    <t>AC konsulent (50% lønudgift)</t>
  </si>
  <si>
    <t>Sekretær (20 timer pr. uge - 54% lønudgift)</t>
  </si>
  <si>
    <t>Øvrige konsulenter/projektmedarbejdere</t>
  </si>
  <si>
    <t>Projektrelaterede personaleudgifter - Be</t>
  </si>
  <si>
    <t>Post doc.  Benedikte (100% lønudgift)</t>
  </si>
  <si>
    <t>Ph.d. 1</t>
  </si>
  <si>
    <t>Ph.d. 2</t>
  </si>
  <si>
    <t>Ph.d. 3</t>
  </si>
  <si>
    <t>B1 - Kronikerportal</t>
  </si>
  <si>
    <t>B2 - Tværsektoriel kompetenceudvikling</t>
  </si>
  <si>
    <t>B9 - Teledermatiologi til sårbehandl.</t>
  </si>
  <si>
    <t>A1 - Patientuddannelser i RS - høj kval.</t>
  </si>
  <si>
    <t>A4 - Kvalitetsudvikling/udbr. af psyk.</t>
  </si>
  <si>
    <t>104-3918</t>
  </si>
  <si>
    <t>PRREGSYDNY</t>
  </si>
  <si>
    <t>109-3918</t>
  </si>
  <si>
    <t>RHPRSYDNAK</t>
  </si>
  <si>
    <t>110300300b</t>
  </si>
  <si>
    <t>PRIMSUND-b</t>
  </si>
  <si>
    <t>Fase 1, 2 og 3 læger</t>
  </si>
  <si>
    <t>112-3918</t>
  </si>
  <si>
    <t>PRREGKLIMA</t>
  </si>
  <si>
    <t>Stoppet enhed (417)</t>
  </si>
  <si>
    <t>122-3918</t>
  </si>
  <si>
    <t>RHPRNORDKA</t>
  </si>
  <si>
    <t>138-3918</t>
  </si>
  <si>
    <t>RHPRSYDHOS</t>
  </si>
  <si>
    <t>Regionsklinikken Horslunde</t>
  </si>
  <si>
    <t>3901-3901</t>
  </si>
  <si>
    <t>3902-3903</t>
  </si>
  <si>
    <t>RHPRTANDSP</t>
  </si>
  <si>
    <t>Tand - Special</t>
  </si>
  <si>
    <t>3902-3904</t>
  </si>
  <si>
    <t>RHPRTANDOM</t>
  </si>
  <si>
    <t>Tand - Omsorg</t>
  </si>
  <si>
    <t>3902-3914</t>
  </si>
  <si>
    <t>3902-3914b</t>
  </si>
  <si>
    <t>RHPR-b</t>
  </si>
  <si>
    <t>3902-3914j</t>
  </si>
  <si>
    <t>RHPR-j</t>
  </si>
  <si>
    <t>3903-3914</t>
  </si>
  <si>
    <t>3905-3907</t>
  </si>
  <si>
    <t>RHPRTANDRT</t>
  </si>
  <si>
    <t>Tand RT</t>
  </si>
  <si>
    <t>RHPFI-p</t>
  </si>
  <si>
    <t>PFI-Projekt 7015-InnoCan-Øvrige udgifter</t>
  </si>
  <si>
    <t>PFI – Klinisk Forskning på sygehus - MVU</t>
  </si>
  <si>
    <t xml:space="preserve">PFI - Klinisk forskning på sygehusene </t>
  </si>
  <si>
    <t>PFI - Tilskud til drift af ekstern infra</t>
  </si>
  <si>
    <t>PFI- Regional Infrastruktur til Sundhed.</t>
  </si>
  <si>
    <t>PFI - Regional Infrastruktur til Sundhed</t>
  </si>
  <si>
    <t>PFI - Regional Infrastruktur til Sund.EK</t>
  </si>
  <si>
    <t>Sundhedsprofilen</t>
  </si>
  <si>
    <t>PFI - TRAPS - Løn direkte til projektet</t>
  </si>
  <si>
    <t>PFI - Produktion - TRAPS SUM - Rejse</t>
  </si>
  <si>
    <t xml:space="preserve">PFI - Gravid på tværs - Løn direkte til </t>
  </si>
  <si>
    <t>PFI - Sundhedsprofilen - Løn direkte til</t>
  </si>
  <si>
    <t>PFI - Sundhedsprofilen - Rejseaktivitet</t>
  </si>
  <si>
    <t>PFI – Produktion – Løn direkte til proj.</t>
  </si>
  <si>
    <t>PFI – Produktion – Nucleinsyge - Rejse</t>
  </si>
  <si>
    <t xml:space="preserve">PFI - Velfærdsdata med Odsherred - Løn </t>
  </si>
  <si>
    <t>PFI - Velfærdsdata med Odsherred - Rejse</t>
  </si>
  <si>
    <t>PFI - Innovationsvejledning - Løn direk.</t>
  </si>
  <si>
    <t>PFI - Innovationsvejledning - Rejse</t>
  </si>
  <si>
    <t>PFI - TRAPS - Kommunepulje - Løn direkte</t>
  </si>
  <si>
    <t>PFI - TRAPS - Kommunepulje - Rejse</t>
  </si>
  <si>
    <t>PFI - Vagtplanlægning, SGI-midler - Løn</t>
  </si>
  <si>
    <t>PFI - Vagtplanlægning, SGI-midler - Rejs</t>
  </si>
  <si>
    <t>PFI - Har du sovet godt? - Løn direkte</t>
  </si>
  <si>
    <t>PFI – Virtuelt analysecenter – Personal.</t>
  </si>
  <si>
    <t>PFI - Sygehusmedicinregisteret (SMR)</t>
  </si>
  <si>
    <t xml:space="preserve">PFI - SP Datawarehouse - drift </t>
  </si>
  <si>
    <t>PFI - Projekt 2032 - Relabee - Løn dire.</t>
  </si>
  <si>
    <t>PFI - Projekt 2032 - Relabee - Rejse</t>
  </si>
  <si>
    <t>PFI - Projekt 2033 - Telemedicin i diab.</t>
  </si>
  <si>
    <t>PFI – Innovation – Projekt 2035 - Perso.</t>
  </si>
  <si>
    <t>PFI – Innovation – Projekt 2036 – Perso.</t>
  </si>
  <si>
    <t>PFI – Innovation – Projekt 2037 - Perso.</t>
  </si>
  <si>
    <t>PFI – Innovation – Projekt 2038 – Perso.</t>
  </si>
  <si>
    <t>PFI – Innovation – Projekt 2034 – Perso.</t>
  </si>
  <si>
    <t>PFI – Innovation – Projekt 2039 – Perso.</t>
  </si>
  <si>
    <t>PFI – Innovation – Projekt 2040 – Perso.</t>
  </si>
  <si>
    <t>PFI – Innovation – Projekt 2041 – Perso.</t>
  </si>
  <si>
    <t>7006 - Lifeline - Prototype</t>
  </si>
  <si>
    <t>7006 - Lifeline - Test</t>
  </si>
  <si>
    <t>7006 - Lifeline - Afrapp. og formidling</t>
  </si>
  <si>
    <t>7007 - Nordic PPI - Fase 1</t>
  </si>
  <si>
    <t>7008 - Håndfrit Bad - Test</t>
  </si>
  <si>
    <t>7008 - Håndfrit Bad - Prototype</t>
  </si>
  <si>
    <t>7008 - Håndfrit Bad - Produkt - Rejseakt</t>
  </si>
  <si>
    <t>7010 - Vital sign - Fase 1</t>
  </si>
  <si>
    <t>Case Management - Løn direkte til proj.</t>
  </si>
  <si>
    <t>7013 - Case Management - Rejseaktivitet</t>
  </si>
  <si>
    <t>Projekt 7014 - E-health</t>
  </si>
  <si>
    <t>Projekt 7015 - SAEPP Ambulance</t>
  </si>
  <si>
    <t>Projekt 7015 - InnoCan- Rejseaktivitet</t>
  </si>
  <si>
    <t>Projekt 7016 - USK Lærende enestue</t>
  </si>
  <si>
    <t>Projekt 7017 - USK Aktivt venteværelse</t>
  </si>
  <si>
    <t>Projekt 2021 - TRAPS i Region Sjælland</t>
  </si>
  <si>
    <t>Projekt 2022 - TRAPS programkontor</t>
  </si>
  <si>
    <t xml:space="preserve">PFI – Projekt 2024 – Øvrige projekter </t>
  </si>
  <si>
    <t>PFI – Projekt 2025 – Innovation – Løn</t>
  </si>
  <si>
    <t>PFI – Projekt 2026 – Innovation  - Løn</t>
  </si>
  <si>
    <t>PFI – Projekt 2026 – Innovation  - Rejse</t>
  </si>
  <si>
    <t>PFI – Projekt 2027 – Innovation  - Løn</t>
  </si>
  <si>
    <t>PFI – Projekt 2027 – Innovation - Rejse</t>
  </si>
  <si>
    <t>PFI – Projekt 2028 – Innovation  - Løn</t>
  </si>
  <si>
    <t>PFI – Projekt 2028 – Innovation  - Rejse</t>
  </si>
  <si>
    <t>PFI – Projekt 2030 – Health CAT - Løn</t>
  </si>
  <si>
    <t>PFI - Projekt 2030 - Health CAT - Rejse</t>
  </si>
  <si>
    <t>PFI – Projekt 2031 – Hørerehabilitering</t>
  </si>
  <si>
    <t>PFI – Projekt 2031 – Hørerehabil - Rejse</t>
  </si>
  <si>
    <t>Videnskabsetisk komite</t>
  </si>
  <si>
    <t>(PFI - Sammenhængende LIS (Info Sjællan.</t>
  </si>
  <si>
    <t>Sundhedsinnovation</t>
  </si>
  <si>
    <t>Fremme af innovation i Sundhedsvæse...</t>
  </si>
  <si>
    <t>711-7100</t>
  </si>
  <si>
    <t>711-7100j</t>
  </si>
  <si>
    <t>RHPFI-j</t>
  </si>
  <si>
    <t>711-7102</t>
  </si>
  <si>
    <t>RHPFIPROD</t>
  </si>
  <si>
    <t>711-7102b</t>
  </si>
  <si>
    <t>RHPFIPROD-b</t>
  </si>
  <si>
    <t>711-7103</t>
  </si>
  <si>
    <t>711-7103b</t>
  </si>
  <si>
    <t>RHPFIFORSK-b</t>
  </si>
  <si>
    <t>711-7104</t>
  </si>
  <si>
    <t>RHPFISUND</t>
  </si>
  <si>
    <t>711-7104b</t>
  </si>
  <si>
    <t>RHPFISUND-b</t>
  </si>
  <si>
    <t>PHC-p</t>
  </si>
  <si>
    <t>Redderuddannelse niveau 1</t>
  </si>
  <si>
    <t>Redderuddannelse niveau 2</t>
  </si>
  <si>
    <t>Redderuddannelse niveau 3</t>
  </si>
  <si>
    <t>PHC Operativ tjeneste</t>
  </si>
  <si>
    <t>3251-3501</t>
  </si>
  <si>
    <t>PHC</t>
  </si>
  <si>
    <t>Præhospitalt Center</t>
  </si>
  <si>
    <t>3251-3501b</t>
  </si>
  <si>
    <t>PHC-b</t>
  </si>
  <si>
    <t>3253-3521</t>
  </si>
  <si>
    <t>PHCBEFORDR</t>
  </si>
  <si>
    <t>PHC - Befordringsservice</t>
  </si>
  <si>
    <t>3254-3531</t>
  </si>
  <si>
    <t>PHC - Vagtcentral</t>
  </si>
  <si>
    <t>3254-3532</t>
  </si>
  <si>
    <t>PHCAMKLÆGE</t>
  </si>
  <si>
    <t>PHC - AMK Læger</t>
  </si>
  <si>
    <t>PSFÆHUSET-p</t>
  </si>
  <si>
    <t>Specialudd. af sygeplejersker</t>
  </si>
  <si>
    <t>Forberedelse af GAPS</t>
  </si>
  <si>
    <t>PSFÆFO-p</t>
  </si>
  <si>
    <t>Erik Simonsen - Incidens og prævalens</t>
  </si>
  <si>
    <t>PSFÆINFO-p</t>
  </si>
  <si>
    <t>Anne Mette Billekop - Informationskampa.</t>
  </si>
  <si>
    <t>Anne Mette Billekop - En af os</t>
  </si>
  <si>
    <t>PSSYD-p</t>
  </si>
  <si>
    <t>Anne Marie Trauelsen - Tidligere traumer</t>
  </si>
  <si>
    <t>Birgitte Hansson - Brugerstøtte</t>
  </si>
  <si>
    <t>PSVEST-p</t>
  </si>
  <si>
    <t>Bo Bach Pedersen - Maladaptive schemas</t>
  </si>
  <si>
    <t>Bo Bach Sayad Pedersen - DSM-5 Personal.</t>
  </si>
  <si>
    <t>Bo Bach Sayed Pedersen -Tidligt indlærte</t>
  </si>
  <si>
    <t>PSBU-p</t>
  </si>
  <si>
    <t>Sune Bo Hansen - RCT-studie af mentalis.</t>
  </si>
  <si>
    <t>Sune Bo Hansen - Mentalization-Based Tr.</t>
  </si>
  <si>
    <t>Erik Simonsen - Medicinsk behandling til</t>
  </si>
  <si>
    <t>Helle Vibholm - TEAMS (Training Execut.</t>
  </si>
  <si>
    <t>Jane Fjermestad Noll - Depressive pheno.</t>
  </si>
  <si>
    <t>PSØST-p</t>
  </si>
  <si>
    <t>Jens Einar Jansen - Familieintervention</t>
  </si>
  <si>
    <t>Jesper Pedersen - TEA</t>
  </si>
  <si>
    <t>Linh Thi Thuy Duong - TOP-genetik</t>
  </si>
  <si>
    <t>Marianne Skovgaard Thomsen - Kognitive</t>
  </si>
  <si>
    <t>PSAFS-p</t>
  </si>
  <si>
    <t>Mathias Skjernov - "Effekten af kognitiv</t>
  </si>
  <si>
    <t>Morten Bech Sørensen - Autobiographical</t>
  </si>
  <si>
    <t>Ole Jakob Storebø - The benefits and ha.</t>
  </si>
  <si>
    <t>Pernille Darling Rasmussen - "Resiliens</t>
  </si>
  <si>
    <t>Rita Fjeldsted - En analyse af sammenh.</t>
  </si>
  <si>
    <t>Rune Andersen - Screening of borderline</t>
  </si>
  <si>
    <t>Søren Nielsen - "En landsdækkende regis.</t>
  </si>
  <si>
    <t>Torben Moe - Musik og forestillingsbill.</t>
  </si>
  <si>
    <t>Svend Christensen - Tværsektorielt sama.</t>
  </si>
  <si>
    <t>Svend Christensen - Afprøvning af netvæ.</t>
  </si>
  <si>
    <t>Svend Christensen - Shared Care indsats</t>
  </si>
  <si>
    <t>Åke Packness</t>
  </si>
  <si>
    <t>Ulf Søgaard - Konversions-projekt</t>
  </si>
  <si>
    <t>Caroline Sophie Nemery</t>
  </si>
  <si>
    <t>Lene Lauge Berring - Deeskalering</t>
  </si>
  <si>
    <t>Regionale og tværfaglige teams vedr. me.</t>
  </si>
  <si>
    <t>Forsøg med bæltefri afdelinger, SST</t>
  </si>
  <si>
    <t>Forsøg med ambulante akutteams SST</t>
  </si>
  <si>
    <t>Erik Simonsen - Professorat Kbh. Univer.</t>
  </si>
  <si>
    <t>Peer-støtte</t>
  </si>
  <si>
    <t>Udbredelse af tværfaglig, udgående teams</t>
  </si>
  <si>
    <t>Koncept for systematisk inddragelse af</t>
  </si>
  <si>
    <t>Marlene Buch Pedersen - WARM: Wellbeing</t>
  </si>
  <si>
    <t>Ulrik Helt Haahr - Familieintervention</t>
  </si>
  <si>
    <t>Forløbsprogram for Demens 2015</t>
  </si>
  <si>
    <t>NYT satspuljeprojekt, Ambulant akutteam</t>
  </si>
  <si>
    <t>Sidse Arnfred - Kompetenceløft i psykia.</t>
  </si>
  <si>
    <t>Borderline, Københavns Universitet</t>
  </si>
  <si>
    <t>PSRETS-p</t>
  </si>
  <si>
    <t>M. Thomsen - Neuro BPD - Københavns Uni.</t>
  </si>
  <si>
    <t>Åke Packness - 2. uddeling 2015</t>
  </si>
  <si>
    <t>Maria Gefke, Inflammation, Psychological</t>
  </si>
  <si>
    <t>Jens Erik Jansen, Familieintervention</t>
  </si>
  <si>
    <t>Sidse Arnfred - Forbered. af multicenter</t>
  </si>
  <si>
    <t>Bo Sayyad Bach, Schema terapi</t>
  </si>
  <si>
    <t>Sidse Arnfred - RENEW-DK</t>
  </si>
  <si>
    <t>Tværsektoriel pulje -  Kendskab til sund</t>
  </si>
  <si>
    <t>Den behandlingsansvarlige læge</t>
  </si>
  <si>
    <t>Tove Erecius - RKKP</t>
  </si>
  <si>
    <t>Forløbsprogram for Dobbeltdiagnosticere.</t>
  </si>
  <si>
    <t>Recovery Højskole</t>
  </si>
  <si>
    <t>Trygfonden: ID 114241, Sidse Arnfred: K.</t>
  </si>
  <si>
    <t>Sidse Arnfred: Videovignetter som lærin.</t>
  </si>
  <si>
    <t>Bodil Aggernæs: WARM:Wellbeing and resi.</t>
  </si>
  <si>
    <t>Erik Simonsens, Skizotypi og borderline</t>
  </si>
  <si>
    <t>OBEL, Torben Moe</t>
  </si>
  <si>
    <t>Michael Haurum Marcussen: Effekt af int.</t>
  </si>
  <si>
    <t>Tine Stougaard Dall Harpøth: Mentalizin.</t>
  </si>
  <si>
    <t>Jesper Pedersen-Trygfond-A Randomi del 2</t>
  </si>
  <si>
    <t>Shared Care - Start 010116</t>
  </si>
  <si>
    <t>Steen Lund Meyer, stipendium fra PFI</t>
  </si>
  <si>
    <t>Sidse Arnfred, Københavns Universitet, .</t>
  </si>
  <si>
    <t>Cecilie Marie Ø Fog-Petersen - Videomed.</t>
  </si>
  <si>
    <t>Bo Bach, Forskningsprojekter</t>
  </si>
  <si>
    <t>Shared Care, Driftsprojekt</t>
  </si>
  <si>
    <t>Julie Nordgaard, Posterkonkurrence, Før.</t>
  </si>
  <si>
    <t>Forløbspr. Dobbeltdiagn. 011216-301117</t>
  </si>
  <si>
    <t>PS-p</t>
  </si>
  <si>
    <t>Psykiatriledelsen, RS-projekt</t>
  </si>
  <si>
    <t>Integreret Psykiatri</t>
  </si>
  <si>
    <t>Sidse Marie Arnfred, TRACT-Fidelity</t>
  </si>
  <si>
    <t>Svend Christensen - Udrulning af samarb.</t>
  </si>
  <si>
    <t>Velux, Psykosocial rehabilitering af æl.</t>
  </si>
  <si>
    <t>Emma Beck, annuum</t>
  </si>
  <si>
    <t>Ole Jakob Storebø, PRISMA-projekt</t>
  </si>
  <si>
    <t xml:space="preserve">Corna, Tværsektoriel Psykoedukation </t>
  </si>
  <si>
    <t>K. Erik Sandsten, Annuum</t>
  </si>
  <si>
    <t>Erik Simonsen, Kognitive og affektive</t>
  </si>
  <si>
    <t>Erik Simonsen, Autobiographical Memory</t>
  </si>
  <si>
    <t xml:space="preserve">Karl Erik Sandsten, Neurophysiological </t>
  </si>
  <si>
    <t>Lene Lauge Berring - Proaktiv Positiv</t>
  </si>
  <si>
    <t>Medicinundervisning på kommunale botilb.</t>
  </si>
  <si>
    <t>Sidse Arnfred: TRACT-RCT</t>
  </si>
  <si>
    <t>Styrket sundhedsfaglig rådgivning og le.</t>
  </si>
  <si>
    <t>Udbygning af de regionale selvmordsfore.</t>
  </si>
  <si>
    <t>Mie Poulsgaard, Annuum</t>
  </si>
  <si>
    <t>Jonathan Lassen, Introstipendium, 3 mdr.</t>
  </si>
  <si>
    <t>Stephen Austin, E11010 IMPACHS</t>
  </si>
  <si>
    <t>Innovationspuljen, Discovery, Beroligen.</t>
  </si>
  <si>
    <t>Lise Møller, Annuum</t>
  </si>
  <si>
    <t>Sidse Arnfred, KU, Videobibliotek</t>
  </si>
  <si>
    <t>Lise Møller, Offerfonden, Traumatiske o.</t>
  </si>
  <si>
    <t>Maria Willer Meisner, annuum</t>
  </si>
  <si>
    <t>Heidi Petersen, Den regionale kompetenc.</t>
  </si>
  <si>
    <t>Sidse Arnfred, TRACT-RCT: User Experien.</t>
  </si>
  <si>
    <t>Lene Lauge Berring, Kreative aktiviteter</t>
  </si>
  <si>
    <t>Lene Lauge Berring,Web-based postvention</t>
  </si>
  <si>
    <t xml:space="preserve">Bodil Aggernæs, Neurokognitive Markører </t>
  </si>
  <si>
    <t>Lene Halling Hastrup: Care pathways and</t>
  </si>
  <si>
    <t>Trygfonden - Rikke Blæsbjerg - ID:122650</t>
  </si>
  <si>
    <t>Anne Bryde Christensen, Annuum</t>
  </si>
  <si>
    <t>Erik Simonsen, Københavns Universitet.</t>
  </si>
  <si>
    <t>Styrket indsats for mennesker med spise.</t>
  </si>
  <si>
    <t>Afprøvning af en fremskudt regional fun.</t>
  </si>
  <si>
    <t>Implementering og udbredelse af forløbs.</t>
  </si>
  <si>
    <t>Sundhedsøkonomisk analyse af brugerstyr.</t>
  </si>
  <si>
    <t>Jonathan Lassen, annuum</t>
  </si>
  <si>
    <t>Et styrket samarbejde mellem Psykiatrie.</t>
  </si>
  <si>
    <t>Sidse Arnfred - opbyggelse af videoteket</t>
  </si>
  <si>
    <t>Forskningsfond Region 3 (registerforsk.)</t>
  </si>
  <si>
    <t>Godt begyndt</t>
  </si>
  <si>
    <t>Pathway to care</t>
  </si>
  <si>
    <t>Sundhedsøkonomi ved borderline</t>
  </si>
  <si>
    <t>58404 - Udv. af beh.inds...selvmord</t>
  </si>
  <si>
    <t>58407 Udvidelse af kl. for selvm.foreb.</t>
  </si>
  <si>
    <t>Brugerstyrede senge</t>
  </si>
  <si>
    <t>Flere sengepladser i psyk., S3 (65102)</t>
  </si>
  <si>
    <t>SOSTRA-ADHD</t>
  </si>
  <si>
    <t>Dorthe Hansen Precht - DB-proj. nr. 1</t>
  </si>
  <si>
    <t>Dorthe Hansen Precht - DB-proj. nr. 2</t>
  </si>
  <si>
    <t>Dorthe Hansen Precht - DB-proj. nr. 3</t>
  </si>
  <si>
    <t>Dorthe Hansen Precht - DB-proj. nr. 4</t>
  </si>
  <si>
    <t>Dorthe Hansen Precht - DB-proj. nr. 5</t>
  </si>
  <si>
    <t>Hurtig udred. af børn med psyk. lidelser</t>
  </si>
  <si>
    <t>Pernille Darling - Lægeforeningen</t>
  </si>
  <si>
    <t>Kapacitetsudbygning for spiseforstyrrels</t>
  </si>
  <si>
    <t>Medicinsk behandling til børn med ADHD</t>
  </si>
  <si>
    <t>Simone Rasmussen - TEA</t>
  </si>
  <si>
    <t>65402 Shared Care (2012-2015)</t>
  </si>
  <si>
    <t>Oprustn. indsats børn og unge (65602)</t>
  </si>
  <si>
    <t>61702A OPUS-proj. - Debuterende Psykoser</t>
  </si>
  <si>
    <t>62001 Støtte og bistand - deb. Sindslid.</t>
  </si>
  <si>
    <t>Ulrik Helt Haahr - Tidlig opsporing</t>
  </si>
  <si>
    <t>Styrket psyk. Inds. - dobb.diag. (65302)</t>
  </si>
  <si>
    <t>61702B Oprustn. af retspsyk. komp.cent.</t>
  </si>
  <si>
    <t>61702C Udgående spec. distriktssygepl.</t>
  </si>
  <si>
    <t>Nedbringelse af tvang i psykiatrien</t>
  </si>
  <si>
    <t>Susie Schouw Petersen - 61602 Akut, Sl.</t>
  </si>
  <si>
    <t>Styrkelse af den nære psykiatri (65502)</t>
  </si>
  <si>
    <t>Erik Simonsen - Tips/MR-projekt</t>
  </si>
  <si>
    <t>Forskning TOP, Psykiatrifonden/Lundbeck</t>
  </si>
  <si>
    <t>MENTAB</t>
  </si>
  <si>
    <t>Cecilie Svegaard Aakjær - Kostpuljeproj.</t>
  </si>
  <si>
    <t>Svend Chr. - Shared care - unge 15-25 år</t>
  </si>
  <si>
    <t>Svend Chr. - Dobbeltdiagnosticerede</t>
  </si>
  <si>
    <t>Svend Chr. - LEAN projekt - skizofreni</t>
  </si>
  <si>
    <t>Svend Chr. - Samarbejdsmodel udredn. BU</t>
  </si>
  <si>
    <t>Svend Chr. - Selvmordstruede børn/unge</t>
  </si>
  <si>
    <t>Projekt Greve (AL Midt)</t>
  </si>
  <si>
    <t>Sprog og værdier i Psykiatrien</t>
  </si>
  <si>
    <t>Den gode psykiatriske afdeling</t>
  </si>
  <si>
    <t>101-3112</t>
  </si>
  <si>
    <t>101-3121</t>
  </si>
  <si>
    <t>PSTEKNIK</t>
  </si>
  <si>
    <t>Psyk - Teknisk afdeling</t>
  </si>
  <si>
    <t>101-3212</t>
  </si>
  <si>
    <t>PSØSKØPSYK</t>
  </si>
  <si>
    <t>Psyk - ØS - Psyk. Klinik Køge</t>
  </si>
  <si>
    <t>101-3214</t>
  </si>
  <si>
    <t>PSØSKØDP</t>
  </si>
  <si>
    <t>Psyk - ØS - DP Gr-Kø - DP Køge</t>
  </si>
  <si>
    <t>101-3280</t>
  </si>
  <si>
    <t>PSAFKØLIAI</t>
  </si>
  <si>
    <t>Psyk - AFS - Lia. - Kl. for Lia. - Køge</t>
  </si>
  <si>
    <t>101-3295</t>
  </si>
  <si>
    <t>PSAFKØSELV</t>
  </si>
  <si>
    <t>Psyk - AFS - Lia. - Kl. for Selvm.- Køge</t>
  </si>
  <si>
    <t>101-3335</t>
  </si>
  <si>
    <t>PSAFKØCARE</t>
  </si>
  <si>
    <t>Psyk - AFS - Lia. - Komp.cen-Shared Care</t>
  </si>
  <si>
    <t>101-3336</t>
  </si>
  <si>
    <t>PSAFKØFLYG</t>
  </si>
  <si>
    <t>Psyk - AFS - Traum. Flygtn. - Køge</t>
  </si>
  <si>
    <t>102-3119</t>
  </si>
  <si>
    <t>PSFÆHU</t>
  </si>
  <si>
    <t>Psyk. FÆ  Psykiatriledelsens stab</t>
  </si>
  <si>
    <t>102-3132</t>
  </si>
  <si>
    <t>PSVESLKLIN</t>
  </si>
  <si>
    <t>Psyk. Slag. - Psykiatrisk klinik</t>
  </si>
  <si>
    <t>102-3134</t>
  </si>
  <si>
    <t>PSVESLDP</t>
  </si>
  <si>
    <t>Psyk. Slag. - Distriktspsykiatrien</t>
  </si>
  <si>
    <t>102-3144</t>
  </si>
  <si>
    <t>PSVESLAKUT</t>
  </si>
  <si>
    <t>Psyk. Slag. - Psykiatrisk akutmodtagelse</t>
  </si>
  <si>
    <t>102-3151</t>
  </si>
  <si>
    <t>PSVESL4</t>
  </si>
  <si>
    <t>Psyk. Slag. - Voksenpsyk. afsnit SL4</t>
  </si>
  <si>
    <t>102-3253</t>
  </si>
  <si>
    <t>PSREKOMPCT</t>
  </si>
  <si>
    <t>Psyk. Slag. - Retspsyk. kompetencecenter</t>
  </si>
  <si>
    <t>102-3301</t>
  </si>
  <si>
    <t>PSFÆSLSERV</t>
  </si>
  <si>
    <t>Psyk - FÆ - Fælles Service Slagelse</t>
  </si>
  <si>
    <t>102-3304</t>
  </si>
  <si>
    <t>PSFÆKOREDE</t>
  </si>
  <si>
    <t>Psyk - FÆ - Komp. Relat. og Deeskalering</t>
  </si>
  <si>
    <t>102-3310</t>
  </si>
  <si>
    <t>102-3311</t>
  </si>
  <si>
    <t>102-3312</t>
  </si>
  <si>
    <t>PSVESL2</t>
  </si>
  <si>
    <t>Psyk. Slag. - Voksenpsyk. afsnit SL2</t>
  </si>
  <si>
    <t>102-3313</t>
  </si>
  <si>
    <t>PSVESL3</t>
  </si>
  <si>
    <t>Psyk. Slag. - Voksenpsyk. afsnit SL3</t>
  </si>
  <si>
    <t>102-3314</t>
  </si>
  <si>
    <t>PSVESL5</t>
  </si>
  <si>
    <t>Psyk. Slag. - Voksenpsyk. afsnit SL5</t>
  </si>
  <si>
    <t>102-3315</t>
  </si>
  <si>
    <t>PSVESLAMBU</t>
  </si>
  <si>
    <t>Psyk. Slag. - Specialambulatorium</t>
  </si>
  <si>
    <t>102-3330</t>
  </si>
  <si>
    <t>PSAFSLDPÆL</t>
  </si>
  <si>
    <t>Psyk - AFS - Slagelse - DP for ældre</t>
  </si>
  <si>
    <t>102-3331</t>
  </si>
  <si>
    <t>PSAFSLSL6</t>
  </si>
  <si>
    <t>Psyk - AFS - Ældrepsykiatri afsnit SL6</t>
  </si>
  <si>
    <t>102-3333</t>
  </si>
  <si>
    <t>PSAFSLFLYG</t>
  </si>
  <si>
    <t>Psyk - AFS - Kl. for Traumat. Flygtninge</t>
  </si>
  <si>
    <t>102-3340</t>
  </si>
  <si>
    <t>PSRETS</t>
  </si>
  <si>
    <t>Psyk - Afd. for Retspsykiatri</t>
  </si>
  <si>
    <t>102-3341</t>
  </si>
  <si>
    <t>PSRE89LED</t>
  </si>
  <si>
    <t>Psyk. Slag. - Afsnitsledelse SL8 SL9</t>
  </si>
  <si>
    <t>102-3342</t>
  </si>
  <si>
    <t>PSRE89SL8</t>
  </si>
  <si>
    <t>Psyk. Slag. - Afsnit SL 8</t>
  </si>
  <si>
    <t>102-3343</t>
  </si>
  <si>
    <t>PSRE89SL9</t>
  </si>
  <si>
    <t>Psyk. Slag. - Afsnit SL 9</t>
  </si>
  <si>
    <t>102-3344</t>
  </si>
  <si>
    <t>PSRE01LED</t>
  </si>
  <si>
    <t>Psyk. Slag. - Afsnitsledelse SL10 SL11</t>
  </si>
  <si>
    <t>102-3345</t>
  </si>
  <si>
    <t>PSRE01SL10</t>
  </si>
  <si>
    <t>Psyk. Slag. - Afsnit SL 10</t>
  </si>
  <si>
    <t>102-3346</t>
  </si>
  <si>
    <t>PSRE89SL11</t>
  </si>
  <si>
    <t>Psyk. Slag. - Afsnit SL 11</t>
  </si>
  <si>
    <t>102-3348</t>
  </si>
  <si>
    <t>PSRE345LED</t>
  </si>
  <si>
    <t>Psyk. Slag. - Afsnitsled. SL13 SL14 SL15</t>
  </si>
  <si>
    <t>102-3349</t>
  </si>
  <si>
    <t>PSFÆSLVISI</t>
  </si>
  <si>
    <t>Psyk - FÆ - Psykiatrisk Visitationsklin.</t>
  </si>
  <si>
    <t>102-3350</t>
  </si>
  <si>
    <t>PSRE345S13</t>
  </si>
  <si>
    <t>Psyk. Slag. - Sikringsafd. afsnit SL 13</t>
  </si>
  <si>
    <t>102-3351</t>
  </si>
  <si>
    <t>PSRE345S14</t>
  </si>
  <si>
    <t>Psyk. Slag. - Sikringsafd. afsnit SL 14</t>
  </si>
  <si>
    <t>102-3352</t>
  </si>
  <si>
    <t>PSRE345S15</t>
  </si>
  <si>
    <t>Psyk. Slag. - Sikringsafd. afsnit SL 15</t>
  </si>
  <si>
    <t>102-3360</t>
  </si>
  <si>
    <t>PSFÆSLFORS</t>
  </si>
  <si>
    <t>Psyk - FÆ - Psykiatrisk Forskningsenhed</t>
  </si>
  <si>
    <t>102-3380</t>
  </si>
  <si>
    <t>PSTESLTEKN</t>
  </si>
  <si>
    <t>Psyk - Teknisk afdeling - Slagelse</t>
  </si>
  <si>
    <t>102-3381</t>
  </si>
  <si>
    <t>PSTESLREOM</t>
  </si>
  <si>
    <t>Psyk - Reception og omstilling - Slag.</t>
  </si>
  <si>
    <t>102-3382</t>
  </si>
  <si>
    <t>PSTESLSIKK</t>
  </si>
  <si>
    <t>Psyk - Sikkerhed og drift - Slagelse</t>
  </si>
  <si>
    <t>102-3390</t>
  </si>
  <si>
    <t>PSFÆPHDSTU</t>
  </si>
  <si>
    <t>Psyk - FÆ - PHD-Studerende (K)</t>
  </si>
  <si>
    <t>103-3133</t>
  </si>
  <si>
    <t>PSVEHOKLIN</t>
  </si>
  <si>
    <t>Psykiatrien Holbæk - Psykiatrisk klinik</t>
  </si>
  <si>
    <t>103-3135</t>
  </si>
  <si>
    <t>PSVEHODP</t>
  </si>
  <si>
    <t>Psyk. Holbæk - Distriktspsykiatrien</t>
  </si>
  <si>
    <t>103-3154</t>
  </si>
  <si>
    <t>103-3155</t>
  </si>
  <si>
    <t>PSVESL1</t>
  </si>
  <si>
    <t>Psyk. Slag. - Voksenpsyk. afsnit SL1</t>
  </si>
  <si>
    <t>103-3242</t>
  </si>
  <si>
    <t>PSBUROU2</t>
  </si>
  <si>
    <t>Psyk - BU - Cent.f.spisefor. U2 - Rosk.</t>
  </si>
  <si>
    <t>103-3248</t>
  </si>
  <si>
    <t>PSBUHOKLIN</t>
  </si>
  <si>
    <t>Psyk - BU - B&amp;U-psyk. klinik - Holbæk</t>
  </si>
  <si>
    <t>104-3175</t>
  </si>
  <si>
    <t>PSSYNYDP</t>
  </si>
  <si>
    <t>Psyk - SY - DP Nykøbing F.</t>
  </si>
  <si>
    <t>105-3103</t>
  </si>
  <si>
    <t>PSFÆST</t>
  </si>
  <si>
    <t>Psyk - FÆ - Stabsoverlægefunktionen</t>
  </si>
  <si>
    <t>105-3104</t>
  </si>
  <si>
    <t>PSFÆSTSEXO</t>
  </si>
  <si>
    <t>Psyk - FÆ - St.overl. - Sexologikl. (K)</t>
  </si>
  <si>
    <t>105-3105</t>
  </si>
  <si>
    <t>PSFÆROBRUG</t>
  </si>
  <si>
    <t>Psyk - FÆ - Enh. for brugerst. psykiatri</t>
  </si>
  <si>
    <t>105-3108</t>
  </si>
  <si>
    <t>PSFÆFORSK</t>
  </si>
  <si>
    <t>105-3109</t>
  </si>
  <si>
    <t>PSFÆFOFABI</t>
  </si>
  <si>
    <t>Psyk - FÆ - PF - Fagbibliotek - Roskilde</t>
  </si>
  <si>
    <t>105-3113</t>
  </si>
  <si>
    <t>KSISROPS</t>
  </si>
  <si>
    <t>KSIS - Roskilde Psyk.</t>
  </si>
  <si>
    <t>105-3122</t>
  </si>
  <si>
    <t>PSTEROTEKN</t>
  </si>
  <si>
    <t>Psyk - Teknisk afdeling - Roskilde</t>
  </si>
  <si>
    <t>105-3213</t>
  </si>
  <si>
    <t>PSØSROPSYK</t>
  </si>
  <si>
    <t>Psyk - ØS - Psykiatrisk klinik Roskilde</t>
  </si>
  <si>
    <t>105-3215</t>
  </si>
  <si>
    <t>PSØSRODP</t>
  </si>
  <si>
    <t>Psyk - ØS - DP Roskilde</t>
  </si>
  <si>
    <t>105-3217</t>
  </si>
  <si>
    <t>PSØSROAKUT</t>
  </si>
  <si>
    <t>Psyk - ØS - Psyk. Akut Modtagel. - Rosk.</t>
  </si>
  <si>
    <t>105-3217j</t>
  </si>
  <si>
    <t>PSØSROAKUT-j</t>
  </si>
  <si>
    <t>105-3218</t>
  </si>
  <si>
    <t>PSØSROKOMP</t>
  </si>
  <si>
    <t>Psyk - ØS - Komp.cent. for deb. psykose</t>
  </si>
  <si>
    <t>105-3221</t>
  </si>
  <si>
    <t>PSØSROØ1</t>
  </si>
  <si>
    <t>Psyk - ØS - Afsnit Ø1 - Roskilde</t>
  </si>
  <si>
    <t>105-3222</t>
  </si>
  <si>
    <t>PSØSROØ2</t>
  </si>
  <si>
    <t>Psyk - ØS - Afsnit Ø2 - Roskilde</t>
  </si>
  <si>
    <t>105-3223</t>
  </si>
  <si>
    <t>PSØSROØ3</t>
  </si>
  <si>
    <t>Psyk - ØS - Afsnit Ø3 - Roskilde</t>
  </si>
  <si>
    <t>105-3224</t>
  </si>
  <si>
    <t>PSØSØ4</t>
  </si>
  <si>
    <t>Stoppet enhed (487)</t>
  </si>
  <si>
    <t>105-3225</t>
  </si>
  <si>
    <t>PSØSØ5</t>
  </si>
  <si>
    <t>Stoppet enhed (486)</t>
  </si>
  <si>
    <t>105-3226</t>
  </si>
  <si>
    <t>PSØSØ6</t>
  </si>
  <si>
    <t>Stoppet enhed (485)</t>
  </si>
  <si>
    <t>105-3228</t>
  </si>
  <si>
    <t>PSØSDEPSTT</t>
  </si>
  <si>
    <t>Stoppet enhed (489)</t>
  </si>
  <si>
    <t>105-3236</t>
  </si>
  <si>
    <t>PSBUROU2SP</t>
  </si>
  <si>
    <t>Psyk - BU - Cent.f.spiseforst.kl. -Rosk.</t>
  </si>
  <si>
    <t>105-3237</t>
  </si>
  <si>
    <t>PSBUUNRO</t>
  </si>
  <si>
    <t>Stoppet enhed (480)</t>
  </si>
  <si>
    <t>105-3241</t>
  </si>
  <si>
    <t>PSBUROU1</t>
  </si>
  <si>
    <t>Psyk - BU - Ungd.psyk.afs. U1 - Roskilde</t>
  </si>
  <si>
    <t>105-3242</t>
  </si>
  <si>
    <t>105-3243</t>
  </si>
  <si>
    <t>PSBUROU3</t>
  </si>
  <si>
    <t>Psyk - BU - Børnepsyk.afs. U3 - Roskilde</t>
  </si>
  <si>
    <t>105-3245</t>
  </si>
  <si>
    <t>PSBUROKLI1</t>
  </si>
  <si>
    <t>Psyk - BU - B&amp;U-psyk.klinik 1 - Roskilde</t>
  </si>
  <si>
    <t>105-3246</t>
  </si>
  <si>
    <t>PSBUROKLI2</t>
  </si>
  <si>
    <t>Psyk - BU - B&amp;U-psyk.klinik 2 - Roskilde</t>
  </si>
  <si>
    <t>105-3249</t>
  </si>
  <si>
    <t>PSBUROPSYK</t>
  </si>
  <si>
    <t>Psyk - BU - Klinik for psykoterapi</t>
  </si>
  <si>
    <t>105-3276</t>
  </si>
  <si>
    <t>PSAFSROFLY</t>
  </si>
  <si>
    <t>Psyk - AFS - Traum. Flygtn. - Roskilde</t>
  </si>
  <si>
    <t>105-3282</t>
  </si>
  <si>
    <t>PSAFRODP</t>
  </si>
  <si>
    <t>Psyk - AFS - DP for ældre - Roskilde</t>
  </si>
  <si>
    <t>106-3110</t>
  </si>
  <si>
    <t>PSFÆNÆINLE</t>
  </si>
  <si>
    <t>Psyk - FÆ - Psyk Info</t>
  </si>
  <si>
    <t>106-3168</t>
  </si>
  <si>
    <t>PSSYNÆPSYK</t>
  </si>
  <si>
    <t>Psyk - SY - Psykiatrisk klinik Næstved</t>
  </si>
  <si>
    <t>106-3172</t>
  </si>
  <si>
    <t>PSSYNÆDP</t>
  </si>
  <si>
    <t>Psyk - SY - DP Næstved</t>
  </si>
  <si>
    <t>106-3239</t>
  </si>
  <si>
    <t>PSBUUNNÆ</t>
  </si>
  <si>
    <t>Stoppet enhed (482)</t>
  </si>
  <si>
    <t>106-3247</t>
  </si>
  <si>
    <t>PSBUNÆKLIN</t>
  </si>
  <si>
    <t>Psyk - BU - B&amp;U-psyk. klinik - Næstved</t>
  </si>
  <si>
    <t>107-3123</t>
  </si>
  <si>
    <t>PSTEKNNYSJ</t>
  </si>
  <si>
    <t>Psyk - Teknisk afdeling - Nykøbing Sj.</t>
  </si>
  <si>
    <t>107-3136</t>
  </si>
  <si>
    <t>PSVENSDP</t>
  </si>
  <si>
    <t>Psyk. Nyk. Sj. - Distriktspsykiatrien</t>
  </si>
  <si>
    <t>107-3254</t>
  </si>
  <si>
    <t>PSRETSIDRÆ</t>
  </si>
  <si>
    <t>Stoppet enhed (478)</t>
  </si>
  <si>
    <t>107-3255</t>
  </si>
  <si>
    <t>PSRETSP2TE</t>
  </si>
  <si>
    <t>Psyk - RET - Afsnit P2 - Terminalen</t>
  </si>
  <si>
    <t>107-3261</t>
  </si>
  <si>
    <t>PSRETS14</t>
  </si>
  <si>
    <t>107-3262</t>
  </si>
  <si>
    <t>PSRETS15</t>
  </si>
  <si>
    <t>107-3263</t>
  </si>
  <si>
    <t>PSRETS13</t>
  </si>
  <si>
    <t>107-3264</t>
  </si>
  <si>
    <t>PSRETS10</t>
  </si>
  <si>
    <t>107-3265</t>
  </si>
  <si>
    <t>PSRETS8</t>
  </si>
  <si>
    <t>108-3114</t>
  </si>
  <si>
    <t>KSISPSVO</t>
  </si>
  <si>
    <t>KS - Int.serv.- Serviceafd. - Vord.-Reng</t>
  </si>
  <si>
    <t>108-3124</t>
  </si>
  <si>
    <t>PSTEVOTEKN</t>
  </si>
  <si>
    <t>Psyk - Teknisk afdeling - Vordingborg</t>
  </si>
  <si>
    <t>108-3163</t>
  </si>
  <si>
    <t>PSSYVOCENL</t>
  </si>
  <si>
    <t>Psyk - SY - Centerterapien - Vordingborg</t>
  </si>
  <si>
    <t>108-3163j</t>
  </si>
  <si>
    <t>PSSYVOCENL-j</t>
  </si>
  <si>
    <t>108-3166</t>
  </si>
  <si>
    <t>PSSYVOPAKU</t>
  </si>
  <si>
    <t>Psyk - SY - Psyk. Akut Modtagel. - Vord.</t>
  </si>
  <si>
    <t>108-3174</t>
  </si>
  <si>
    <t>PSSYVODP</t>
  </si>
  <si>
    <t>Psyk - SY - DP Vordingborg</t>
  </si>
  <si>
    <t>108-3181</t>
  </si>
  <si>
    <t>PSSYS1</t>
  </si>
  <si>
    <t>Psyk - SY - Afsnit S1 - Vordingborg</t>
  </si>
  <si>
    <t>108-3182</t>
  </si>
  <si>
    <t>PSSYS2</t>
  </si>
  <si>
    <t>Psyk - SY - Afsnit S2 - Vordingborg</t>
  </si>
  <si>
    <t>108-3184</t>
  </si>
  <si>
    <t>PSSYS4</t>
  </si>
  <si>
    <t>Psyk - SY - Afsnit S4 - Vord. (VP)</t>
  </si>
  <si>
    <t>108-3185</t>
  </si>
  <si>
    <t>PSSYS5</t>
  </si>
  <si>
    <t>Psyk - SY - Afsnit S5 - Vord. (VP)</t>
  </si>
  <si>
    <t>108-3186</t>
  </si>
  <si>
    <t>PSSYS6</t>
  </si>
  <si>
    <t>Psyk - SY - Afsnit S6 - Vord. (VP)</t>
  </si>
  <si>
    <t>108-3187</t>
  </si>
  <si>
    <t>PSRETS11</t>
  </si>
  <si>
    <t>108-3189</t>
  </si>
  <si>
    <t>PSSYVO2932</t>
  </si>
  <si>
    <t>Psyk - SY - Afsnit S1 - 29+32 - Vord.</t>
  </si>
  <si>
    <t>108-3190</t>
  </si>
  <si>
    <t>PSSYVO28</t>
  </si>
  <si>
    <t>Psyk - SY - Afsnit S2 - 28 - Vordingborg</t>
  </si>
  <si>
    <t>108-3191</t>
  </si>
  <si>
    <t>PSSYVO3640</t>
  </si>
  <si>
    <t>Psyk - SY - Afsnit S3 - 36+40 - Vord.</t>
  </si>
  <si>
    <t>108-3272</t>
  </si>
  <si>
    <t>PSAFSLABVO</t>
  </si>
  <si>
    <t>Stoppet enhed (400)</t>
  </si>
  <si>
    <t>108-3273</t>
  </si>
  <si>
    <t>PSAFVOHUKO</t>
  </si>
  <si>
    <t>Psyk. Hukommelsesklinik - Vordingborg</t>
  </si>
  <si>
    <t>108-3274</t>
  </si>
  <si>
    <t>PSAFVODPÆL</t>
  </si>
  <si>
    <t>Psyk - AFS - Lia.-Kl.for Selvm.-Vord.(K)</t>
  </si>
  <si>
    <t>108-3275</t>
  </si>
  <si>
    <t>PSAFVOLIAI</t>
  </si>
  <si>
    <t>Psyk - AFS - Lia. - Kl. for Lia. - Vord.</t>
  </si>
  <si>
    <t>108-3277</t>
  </si>
  <si>
    <t>PSAFVOFLYG</t>
  </si>
  <si>
    <t>Psyk - AFS - Traum. Flygtn. - Vordingb.</t>
  </si>
  <si>
    <t>108-3279</t>
  </si>
  <si>
    <t>PSAFSKØSHA</t>
  </si>
  <si>
    <t>108-3283</t>
  </si>
  <si>
    <t>Psyk - AFS - DP for ældre - Vordingborg</t>
  </si>
  <si>
    <t>108-3291</t>
  </si>
  <si>
    <t>PSAFSSL6</t>
  </si>
  <si>
    <t>108-3292</t>
  </si>
  <si>
    <t>PSAFVOG2</t>
  </si>
  <si>
    <t>Psyk - AFS - Afsnit G2 - Vordingborg</t>
  </si>
  <si>
    <t>110-3137</t>
  </si>
  <si>
    <t>PSVESODP</t>
  </si>
  <si>
    <t>Psykiatrien Sorø - Distriktspsykiatrien</t>
  </si>
  <si>
    <t>112-3169</t>
  </si>
  <si>
    <t>PSSYMAPSYK</t>
  </si>
  <si>
    <t>Psyk - SY - Psykiatrisk klinik Maribo</t>
  </si>
  <si>
    <t>112-3176</t>
  </si>
  <si>
    <t>PSSYMADP</t>
  </si>
  <si>
    <t>Psyk - SY - DP Maribo</t>
  </si>
  <si>
    <t>122-3138</t>
  </si>
  <si>
    <t>PSVEKADP</t>
  </si>
  <si>
    <t>Psyk. Kalundborg - Distriktspsykiatrien</t>
  </si>
  <si>
    <t>123-3102</t>
  </si>
  <si>
    <t>Psyk - FÆ - Psykiatrihuset</t>
  </si>
  <si>
    <t>123-3139</t>
  </si>
  <si>
    <t>PSVERIDP</t>
  </si>
  <si>
    <t>Psyk. Ringsted - Distriktspsykiatrien</t>
  </si>
  <si>
    <t>130-3183</t>
  </si>
  <si>
    <t>PSSYS3</t>
  </si>
  <si>
    <t>Psyk - SY - Afsnit S3 - Sakskøbing</t>
  </si>
  <si>
    <t>131-3216</t>
  </si>
  <si>
    <t>PSØSDPGKGR</t>
  </si>
  <si>
    <t>Psyk - ØS - DP Greve-Køge - DP Greve</t>
  </si>
  <si>
    <t>131-3220</t>
  </si>
  <si>
    <t>PSØSGRKØDP</t>
  </si>
  <si>
    <t>Psyk - ØS - DP Greve-Køge - Ledelse</t>
  </si>
  <si>
    <t>132-3106</t>
  </si>
  <si>
    <t>PSFÆVISITA</t>
  </si>
  <si>
    <t>132-3152</t>
  </si>
  <si>
    <t>132-3153</t>
  </si>
  <si>
    <t>PSVEDIV3</t>
  </si>
  <si>
    <t>Psyk - VE - Afsnit V3 - Dianalund (VP)</t>
  </si>
  <si>
    <t>132-3156</t>
  </si>
  <si>
    <t>PSVEV6</t>
  </si>
  <si>
    <t>Psyk - VE - Afsnit V6 - Dianalund</t>
  </si>
  <si>
    <t>132-3284</t>
  </si>
  <si>
    <t>PSAFSSLDP</t>
  </si>
  <si>
    <t>133-3278</t>
  </si>
  <si>
    <t>PSAFSSLFLY</t>
  </si>
  <si>
    <t>134-3167</t>
  </si>
  <si>
    <t>PSSYTEAM</t>
  </si>
  <si>
    <t>Stoppet enhed (519)</t>
  </si>
  <si>
    <t>2101-3101</t>
  </si>
  <si>
    <t>PS</t>
  </si>
  <si>
    <t>2101-3101b</t>
  </si>
  <si>
    <t>PS-b</t>
  </si>
  <si>
    <t>2101-3302</t>
  </si>
  <si>
    <t>PSFÆBYGN</t>
  </si>
  <si>
    <t>Psyk - FÆ - Bygningsvedligeholdelse (K)</t>
  </si>
  <si>
    <t>2101-3303</t>
  </si>
  <si>
    <t>PSFÆSPUDSY</t>
  </si>
  <si>
    <t>Psyk - FÆ - Specialudd. af sygeplej. (K)</t>
  </si>
  <si>
    <t>2101-3308</t>
  </si>
  <si>
    <t>PSFÆETABPL</t>
  </si>
  <si>
    <t>Psyk - FÆ - Etabl. af de særlige pladser</t>
  </si>
  <si>
    <t>2109-3110</t>
  </si>
  <si>
    <t>2110-3111</t>
  </si>
  <si>
    <t>KSISNYVO</t>
  </si>
  <si>
    <t>2120-3120</t>
  </si>
  <si>
    <t>2130-3130</t>
  </si>
  <si>
    <t>PSVEST</t>
  </si>
  <si>
    <t>Psyk. Slag. - Afdelingsledelse Vest</t>
  </si>
  <si>
    <t>2130-3130j</t>
  </si>
  <si>
    <t>PSVEST-j</t>
  </si>
  <si>
    <t>2160-3158</t>
  </si>
  <si>
    <t>PSVESLECT</t>
  </si>
  <si>
    <t>Psyk.  Slag. - ECT Klinik Vest</t>
  </si>
  <si>
    <t>2160-3160</t>
  </si>
  <si>
    <t>PSSYD</t>
  </si>
  <si>
    <t>Psyk - Psykiatrien Syd</t>
  </si>
  <si>
    <t>2160-3161</t>
  </si>
  <si>
    <t>PSSYVOSÆPL</t>
  </si>
  <si>
    <t>Psyk - SY - De særlige pladser, Psyk.</t>
  </si>
  <si>
    <t>2160-3188</t>
  </si>
  <si>
    <t>PSSYVOLÆSL</t>
  </si>
  <si>
    <t>Psyk - SY - Lægesekretærer - Ledelse</t>
  </si>
  <si>
    <t>2160-3192</t>
  </si>
  <si>
    <t>PSSYVOKLIN</t>
  </si>
  <si>
    <t>Psyk - SY - Psykiatrisk klinik Psyk. Syd</t>
  </si>
  <si>
    <t>2160-3193</t>
  </si>
  <si>
    <t>PSSYVODPNM</t>
  </si>
  <si>
    <t>Psyk - SY - DP Nykøbing-Maribo</t>
  </si>
  <si>
    <t>2160-3194</t>
  </si>
  <si>
    <t>PSSYVODPNV</t>
  </si>
  <si>
    <t>Psyk - SY - DP Næstved-Vordingborg</t>
  </si>
  <si>
    <t>2160-3195</t>
  </si>
  <si>
    <t>PSSYVOAMAK</t>
  </si>
  <si>
    <t>Psyk - SY - Ambulant Akutteam (K)</t>
  </si>
  <si>
    <t>2210-3210</t>
  </si>
  <si>
    <t>PSØST</t>
  </si>
  <si>
    <t>Psyk - Psykiatrien Øst</t>
  </si>
  <si>
    <t>2210-3220</t>
  </si>
  <si>
    <t>2210-3229</t>
  </si>
  <si>
    <t>PSØSROECT</t>
  </si>
  <si>
    <t>Psyk - ØS - ECT Klinik - Roskilde</t>
  </si>
  <si>
    <t>2230-3230</t>
  </si>
  <si>
    <t>PSBU</t>
  </si>
  <si>
    <t>Psyk - Afd. for Børne- og Ungdomspsyk.</t>
  </si>
  <si>
    <t>2230-3230j</t>
  </si>
  <si>
    <t>PSBU-j</t>
  </si>
  <si>
    <t>2230-3244</t>
  </si>
  <si>
    <t>PSBUROU3VI</t>
  </si>
  <si>
    <t>Psyk - BU - B.psyk.afs. U3 -Rosk.-vikar</t>
  </si>
  <si>
    <t>2250-3250</t>
  </si>
  <si>
    <t>2270-3270</t>
  </si>
  <si>
    <t>PSAFS</t>
  </si>
  <si>
    <t>Psyk - Afd. for Specialfunktioner</t>
  </si>
  <si>
    <t>2270-3331j</t>
  </si>
  <si>
    <t>PSAFS-j</t>
  </si>
  <si>
    <t>2270-3334</t>
  </si>
  <si>
    <t>PSAFKØPTSD</t>
  </si>
  <si>
    <t>Psyk - AFS - PTSD</t>
  </si>
  <si>
    <t>811-3101</t>
  </si>
  <si>
    <t>PSFÆPRAKSI</t>
  </si>
  <si>
    <t>Psyk - FÆ - Praksiskonsulenter</t>
  </si>
  <si>
    <t>RHRU-p</t>
  </si>
  <si>
    <t>Interreg. IVA</t>
  </si>
  <si>
    <t>Europa Direct - Internat. projekter</t>
  </si>
  <si>
    <t>String sekretariat - Inter. projekter</t>
  </si>
  <si>
    <t>Femern Bælt Komiteen - Inter. projekter</t>
  </si>
  <si>
    <t>SUSCOD - Proj./aktiv. i øvrigt</t>
  </si>
  <si>
    <t>Grøn STRING Transportkorridor</t>
  </si>
  <si>
    <t>REEEZ - Proj./aktiv. i øvrigt</t>
  </si>
  <si>
    <t>501-5105</t>
  </si>
  <si>
    <t>TPREGTOG</t>
  </si>
  <si>
    <t>Regionstog - tjenestemandspension</t>
  </si>
  <si>
    <t>501-5852</t>
  </si>
  <si>
    <t>RHRUBRUXEL</t>
  </si>
  <si>
    <t>Bruxelles</t>
  </si>
  <si>
    <t>501-5852j</t>
  </si>
  <si>
    <t>RHRUBRUXEL-j</t>
  </si>
  <si>
    <t>501-5902</t>
  </si>
  <si>
    <t>RHRU</t>
  </si>
  <si>
    <t>501-5902j</t>
  </si>
  <si>
    <t>RHRU-j</t>
  </si>
  <si>
    <t>501-5903</t>
  </si>
  <si>
    <t>RHRUINNOVA</t>
  </si>
  <si>
    <t>504-5901b</t>
  </si>
  <si>
    <t>RHRU-b</t>
  </si>
  <si>
    <t>802-6102</t>
  </si>
  <si>
    <t>RHREGRÅD</t>
  </si>
  <si>
    <t>4431-4791</t>
  </si>
  <si>
    <t>FRROSKHJEM</t>
  </si>
  <si>
    <t>Forsorgshjemmet Roskildehjemmet</t>
  </si>
  <si>
    <t>4431-4791b</t>
  </si>
  <si>
    <t>FRROSKHJEM-b</t>
  </si>
  <si>
    <t>4432-4793</t>
  </si>
  <si>
    <t>FRAKTIVERI</t>
  </si>
  <si>
    <t>Aktiveringstilbudene</t>
  </si>
  <si>
    <t>4433-4792</t>
  </si>
  <si>
    <t>802-6401-1</t>
  </si>
  <si>
    <t>RÅDOGNÆVN</t>
  </si>
  <si>
    <t>Råd og Nævn</t>
  </si>
  <si>
    <t>XG-6590486009-00001</t>
  </si>
  <si>
    <t>Partiskat</t>
  </si>
  <si>
    <t>RONEUR-p</t>
  </si>
  <si>
    <t>Afdelingsledelsen.Neurologi</t>
  </si>
  <si>
    <t>ROBIOK-P</t>
  </si>
  <si>
    <t>Afdelingsledelsen.KBA R</t>
  </si>
  <si>
    <t>ROMEDI-p</t>
  </si>
  <si>
    <t>Nefrologisk Forskningsfond</t>
  </si>
  <si>
    <t>ROPATO-p</t>
  </si>
  <si>
    <t>Eksternt: Afdelingsledelsen, Patologiaf.</t>
  </si>
  <si>
    <t>ROØJEN-p</t>
  </si>
  <si>
    <t>Lene Mundt</t>
  </si>
  <si>
    <t>ROONKO-p</t>
  </si>
  <si>
    <t>Peter Grundtvig</t>
  </si>
  <si>
    <t>ROBILL-p</t>
  </si>
  <si>
    <t>Karina Bargum - Billeddiagnostisk afd.</t>
  </si>
  <si>
    <t>ROGYOB-p</t>
  </si>
  <si>
    <t>Afdelingsledelsen. Gyn/obs</t>
  </si>
  <si>
    <t>ROPLBR-p</t>
  </si>
  <si>
    <t>Eksternt: Afdelingsledelsen, Plastikkir.</t>
  </si>
  <si>
    <t>ROKARD-p</t>
  </si>
  <si>
    <t>Gunnar Jensen - Kardiologisk forskn.fond</t>
  </si>
  <si>
    <t>ROANÆS-p</t>
  </si>
  <si>
    <t>Steen Andersen - PCA-plaster</t>
  </si>
  <si>
    <t>Tom Hansen - Futura</t>
  </si>
  <si>
    <t>ROPÆDI-p</t>
  </si>
  <si>
    <t>Birgitte Friis. Vasa-studiet</t>
  </si>
  <si>
    <t>Ulrik Søes-Petersen lungemed. Forsk.kto.</t>
  </si>
  <si>
    <t>Øvrige udgifter vedrørende  projektansa.</t>
  </si>
  <si>
    <t>RODERM-p</t>
  </si>
  <si>
    <t>Gregor Jermec - Dermatolog. forskn.konto</t>
  </si>
  <si>
    <t>ROGERI-p</t>
  </si>
  <si>
    <t>Solvejg Henneberg Pedersen</t>
  </si>
  <si>
    <t>ROHÆMA-p</t>
  </si>
  <si>
    <t>Hans Hasselbach - GLEVIC</t>
  </si>
  <si>
    <t>KØBIOK-p</t>
  </si>
  <si>
    <t>Pierre Bouchelouche - Abbott</t>
  </si>
  <si>
    <t>KØMEDI-p</t>
  </si>
  <si>
    <t>Eksternt: Afdelingsledelsen Medicinsk A.</t>
  </si>
  <si>
    <t>Kim Klarlun - Ideal</t>
  </si>
  <si>
    <t>Leif Breum. LBR-Metabol</t>
  </si>
  <si>
    <t>Vibeke Fjordskov, Årskursus</t>
  </si>
  <si>
    <t>KØBILL-p</t>
  </si>
  <si>
    <t>Anette Savnik</t>
  </si>
  <si>
    <t>ROKIRU-p</t>
  </si>
  <si>
    <t>Birgitte Østergaard. Kvalitetsprojekt</t>
  </si>
  <si>
    <t>Aage Riis fond v/Medicinsk afdeling Køge</t>
  </si>
  <si>
    <t>Gregor Jemec - AWARE</t>
  </si>
  <si>
    <t>Ismayil Gögenür - Cancer biomarkør</t>
  </si>
  <si>
    <t>KØANÆS-p</t>
  </si>
  <si>
    <t>Lone Musaues Poulsen - Anvendelse af</t>
  </si>
  <si>
    <t>Marie Krogh Nielsen - Aldersrelateret</t>
  </si>
  <si>
    <t>Morten O. Holmström - Immunologiske</t>
  </si>
  <si>
    <t>Hans Hasselbach - Næstved-koborte. RSSF</t>
  </si>
  <si>
    <t>KØØNH-p</t>
  </si>
  <si>
    <t>Asbjørn Kørvel-Hansquist - Potentielt</t>
  </si>
  <si>
    <t>KØORTO-p</t>
  </si>
  <si>
    <t>Jeanette Ø Penny - Kvalitetsikring</t>
  </si>
  <si>
    <t>Lasse Bremholm Hansen - GLP-1's indflyd.</t>
  </si>
  <si>
    <t>Peter Bytzer - Dyspepsi</t>
  </si>
  <si>
    <t>Marianne Mauritsen Jensen - Hukom.klin.</t>
  </si>
  <si>
    <t>Peter Eskildsen - Odanacatib</t>
  </si>
  <si>
    <t>Christoffer Hedtoft - Balaglitazon</t>
  </si>
  <si>
    <t>Peter Høgh.Donepezil</t>
  </si>
  <si>
    <t>Ditte Hansen - Sekundær Parathyreoidisme</t>
  </si>
  <si>
    <t>Christoffer Hedtoft - CIMT</t>
  </si>
  <si>
    <t>Peter Vedtofte - Forb. Psyk. Arb.miljø</t>
  </si>
  <si>
    <t>Nille Behrendt - Targeret kræftbehand.</t>
  </si>
  <si>
    <t>Eksternt: Afdelingsledelsen, Øjenafdeli.</t>
  </si>
  <si>
    <t>Peter Høgh - Demens biobank - huk.klinik</t>
  </si>
  <si>
    <t>Claus Rikard Johnsen - BI1744 CL inh.væ.</t>
  </si>
  <si>
    <t>Lars Møller Pedersen - Hovon 84</t>
  </si>
  <si>
    <t>Per Jess - Diverse</t>
  </si>
  <si>
    <t>Claus R. Johansen. Indacaterd QAB149</t>
  </si>
  <si>
    <t>Frederik Helgestrand, Optimering af res.</t>
  </si>
  <si>
    <t>KØFYSI-p</t>
  </si>
  <si>
    <t>Peter Kramshøj Bonfils - Hæmodynamik</t>
  </si>
  <si>
    <t>Torben L. Sørensen - Øjenforskning</t>
  </si>
  <si>
    <t>ROREUM-p</t>
  </si>
  <si>
    <t>Niels Fanø. ACT-RAY MA 21488</t>
  </si>
  <si>
    <t>Per Jess - Cirkulerende tumorceller</t>
  </si>
  <si>
    <t>Lis Nøddeskou - Bad</t>
  </si>
  <si>
    <t>Afdelingsledelsen Medicinsk Afdeling Ro.</t>
  </si>
  <si>
    <t>Niels Fanø - WA 19926</t>
  </si>
  <si>
    <t>Claus E. Johnsen - Tiospir Trial 205-452</t>
  </si>
  <si>
    <t>Peter Høgh - Flutemetamol (F18)</t>
  </si>
  <si>
    <t>Lis Nøddeskou - sam.læg. Fakse-Køge</t>
  </si>
  <si>
    <t>Mette Astrup Madsen - Laparos. ope. RSSF</t>
  </si>
  <si>
    <t>Troels Wienecke - Forbedring af kroppens</t>
  </si>
  <si>
    <t>Amardeep Singh - Immun. forandr. RSSF</t>
  </si>
  <si>
    <t>Afdelingsled. hæmatologisk afd. Rosk.</t>
  </si>
  <si>
    <t>Line Lisbeth Olesen - Hj.svigt hos ældre</t>
  </si>
  <si>
    <t>ROUROL-p</t>
  </si>
  <si>
    <t>Anne Bjerre. Psykisk arbejdsmiljø, omst.</t>
  </si>
  <si>
    <t>Marianne Mauritsen Jensen - Tværs om de.</t>
  </si>
  <si>
    <t>Ulrik Bak Dragsted - risikofaktorer</t>
  </si>
  <si>
    <t>Thomas Hviid - Cellulære studier af imm.</t>
  </si>
  <si>
    <t>Troels Wienecke - Acethycholinesterase</t>
  </si>
  <si>
    <t>Mads K. Falk - Kemokiner</t>
  </si>
  <si>
    <t>Thora S. Thomsen - Post.doc.</t>
  </si>
  <si>
    <t>Lars Møller Pedersen - 10224001</t>
  </si>
  <si>
    <t>Julie Svanø Jensen - Kalium kanaler</t>
  </si>
  <si>
    <t>Afdelingsledelsen Onkologisk afdeling</t>
  </si>
  <si>
    <t>Peter Bytzer - Clinical Signigicance</t>
  </si>
  <si>
    <t>NORDEEG v/Peter Høgh (17-000078)</t>
  </si>
  <si>
    <t>Lone Musaeus Poulsen - The 65 Gtrial</t>
  </si>
  <si>
    <t>Peter Høgh - ADEX</t>
  </si>
  <si>
    <t>Thomas Hviid. Humant Leukocyt-Antigen</t>
  </si>
  <si>
    <t>Biologisk beh. af reumatoid artrit-pati.</t>
  </si>
  <si>
    <t>Humant Leucocyt-Antigen v/Line Lynge Ni.</t>
  </si>
  <si>
    <t>Hanne Elming. Verdict Trial</t>
  </si>
  <si>
    <t>RKGENEREL-p</t>
  </si>
  <si>
    <t>Heidi Bergenholz - Basal pallia. sygepl.</t>
  </si>
  <si>
    <t>Peter Høgh - Konv. og kvart. elektrofal.</t>
  </si>
  <si>
    <t>Lars Munck - Andante</t>
  </si>
  <si>
    <t>Jesper Olund Christensen - SanofiAventis</t>
  </si>
  <si>
    <t>Marika Juel Jørgensen - Hold til det...</t>
  </si>
  <si>
    <t>Troels Brynskov - Diabetisk retinopati</t>
  </si>
  <si>
    <t>Martin Rudnicki - Ajust RSSF</t>
  </si>
  <si>
    <t>Sara Damshøj Kristensen - Intern Hernie.</t>
  </si>
  <si>
    <t>Charlotte Rath - Risiko for apopleksi</t>
  </si>
  <si>
    <t>Kristoffer Barfod - Udvik./valid. RSSF</t>
  </si>
  <si>
    <t>Thomas Juul Sørensen. volar skinne. RSSF</t>
  </si>
  <si>
    <t>Eksternt:  A restrospective register st.</t>
  </si>
  <si>
    <t>Inger Christien Munch - AMD Ident. gen.</t>
  </si>
  <si>
    <t>Peter Bytzer - GA 102</t>
  </si>
  <si>
    <t>Louise Jørgensen - Urinvejssymptomer</t>
  </si>
  <si>
    <t>RSSF: Livskvalitet hos pt med cancer</t>
  </si>
  <si>
    <t>RSSF: Organisatoriske, pt.oplevede og øk</t>
  </si>
  <si>
    <t>Malene Beck - Madro - Neurologisk afd.</t>
  </si>
  <si>
    <t>Karin Johansen - Org. pt. oplev. og øko</t>
  </si>
  <si>
    <t>XeNa - Peter Michael Vestlev</t>
  </si>
  <si>
    <t>Niels Fanø. Radius-10</t>
  </si>
  <si>
    <t>Niels Fanø. Haqimono</t>
  </si>
  <si>
    <t>eksternt: Kirurgisk Afdeling Roskilde</t>
  </si>
  <si>
    <t>Hedvig Møller Larsen - Kvinder med kræft</t>
  </si>
  <si>
    <t>Patricia V. Lindhardt - An Inter. Survey</t>
  </si>
  <si>
    <t>Christoffer Hedetoft - SanofiAventis</t>
  </si>
  <si>
    <t>Imm. karakteristik af aldringsfænomener</t>
  </si>
  <si>
    <t>Tonny Nielsen - Pioneer</t>
  </si>
  <si>
    <t>Christian Niels Meyer - Flame</t>
  </si>
  <si>
    <t>Ketil Haugan - LOOP study</t>
  </si>
  <si>
    <t>Birgitte Østergaard - Spillebanen</t>
  </si>
  <si>
    <t>Peter Bytzer - Human-milk-oligosacchari.</t>
  </si>
  <si>
    <t>Ulrik Bak Dragsted - Eurosida</t>
  </si>
  <si>
    <t>Claus R. Johnson - Zephyr</t>
  </si>
  <si>
    <t>Karsten Ellemann - web-bas. tr. - apopl.</t>
  </si>
  <si>
    <t>Peter Michael Vestlev - Bolero-6</t>
  </si>
  <si>
    <t>Afd.ledelsen - Tele-hjem-medicin</t>
  </si>
  <si>
    <t>Mustafa Taskiran - Freedom</t>
  </si>
  <si>
    <t>Mustafa Taskiran - Fourier</t>
  </si>
  <si>
    <t>Tonny Nielsen - Odyssey</t>
  </si>
  <si>
    <t>Afd.ledelsen - Osteoporosis in mic. RSSF</t>
  </si>
  <si>
    <t>Solvejg Henneberg - Styrk. - aku. tilbud</t>
  </si>
  <si>
    <t>Birgitte Østergaard - Styrk. - ps. arb.m</t>
  </si>
  <si>
    <t>At overse børn v/Bo Snedker Bomanns.</t>
  </si>
  <si>
    <t>Peter Michael Vestlev - Posiri</t>
  </si>
  <si>
    <t>Peter Michael Vestlev. Negiri</t>
  </si>
  <si>
    <t>Klas Raaschou-Jensen. Aza-mds-003</t>
  </si>
  <si>
    <t>Ole Ahlehoff - Cardiovascular RSSF</t>
  </si>
  <si>
    <t>Annuums midler KU</t>
  </si>
  <si>
    <t>Karsten Ellemann - Clotbuster</t>
  </si>
  <si>
    <t>Tonny Nielsen - Spock</t>
  </si>
  <si>
    <t>Lars Munksgaard - BRIL</t>
  </si>
  <si>
    <t>Dorte Linqvist Hansen - 1218.63</t>
  </si>
  <si>
    <t>Projekt Interleukin-17, T-helper</t>
  </si>
  <si>
    <t>Lars Møller Pedersen - Echelon-2</t>
  </si>
  <si>
    <t>Lisbeth Bonde - Suspension af vaginalto.</t>
  </si>
  <si>
    <t>Ole Ahlehoff - Cardiovascular orutcomes</t>
  </si>
  <si>
    <t>Mette G. Backhausen - Grav./lændesm./sf.</t>
  </si>
  <si>
    <t>Line Boesen - Integration af hjemmet...</t>
  </si>
  <si>
    <t>Per Jess - ROLARR (Intern)</t>
  </si>
  <si>
    <t>KØAKUT-p</t>
  </si>
  <si>
    <t>Nanna K. Nielsen - Novice til Ekspert</t>
  </si>
  <si>
    <t>Anders Lødrup - Use af PPI (Intern)</t>
  </si>
  <si>
    <t>Marie Bak - Klin./Epidemiol. K.studier</t>
  </si>
  <si>
    <t>Connie B. Berthelsen - The Sicam-trial</t>
  </si>
  <si>
    <t>Anne Sidenius - Livmoderhalskræft...</t>
  </si>
  <si>
    <t>Rikke Febo Larsen - Introduktionsstipen.</t>
  </si>
  <si>
    <t>Nessn H. Azawi - Amb. Laparo. Nehrectomy</t>
  </si>
  <si>
    <t>Lis Nøddeskov - Forl.led. forl.prg. KOL</t>
  </si>
  <si>
    <t>ROBIOK-p</t>
  </si>
  <si>
    <t>Thomas Hviid - (Intern)</t>
  </si>
  <si>
    <t>Carsten Toftager - Pioneer AF-PCI Eodra</t>
  </si>
  <si>
    <t>Tonny Nielsen - Arts HF Bay95-8862/14564</t>
  </si>
  <si>
    <t>Tonny Nielsen - Pioneer AF-PUC</t>
  </si>
  <si>
    <t>Leif Breum - DD2 The Danish centre...</t>
  </si>
  <si>
    <t>Leif Breum - ARTS BAY 94-8862/16243</t>
  </si>
  <si>
    <t>Gregor Jemec - Markedsmo. af sensortekn.</t>
  </si>
  <si>
    <t>Bodil Himmelstrup - Echelon-1</t>
  </si>
  <si>
    <t>Christian Niels Meyer - FLAME</t>
  </si>
  <si>
    <t>Peter M. Vestlev - Tværsek. pulje kræft</t>
  </si>
  <si>
    <t>Christian Meyer - FLAGSHIP</t>
  </si>
  <si>
    <t>Torben L. Sørensen - Genekspressionsan.</t>
  </si>
  <si>
    <t>Mads E. Bjørn - Antiinflamation som...</t>
  </si>
  <si>
    <t>Ole Havndrup. Bioflow - IV</t>
  </si>
  <si>
    <t>Marianne L. Møller - Introduktionsstip.</t>
  </si>
  <si>
    <t>Christopher Madelung - regulatoriske...</t>
  </si>
  <si>
    <t>Kim Klarlund - Odyssey Choice 2</t>
  </si>
  <si>
    <t>Pierre Bouchelouche - Det udkørende lab.</t>
  </si>
  <si>
    <t>Inger Munch - TREND</t>
  </si>
  <si>
    <t>Lene Udby - NCMLSG</t>
  </si>
  <si>
    <t>Lene Udby - MR4-5</t>
  </si>
  <si>
    <t>Niels Fanø -Tuzultra</t>
  </si>
  <si>
    <t>Lene Udby - ENESTParth</t>
  </si>
  <si>
    <t>Lars Munck - Amgen Colitis Ulcerosa</t>
  </si>
  <si>
    <t>Peter Høgn - Trial of MK-8931</t>
  </si>
  <si>
    <t>Inger Munch - SALT</t>
  </si>
  <si>
    <t>Tonny Nielsen - Eksternt Spire</t>
  </si>
  <si>
    <t>Gregor Jemec - ADVANCE</t>
  </si>
  <si>
    <t>Lone Musaeus Poulsen - Septic Shock</t>
  </si>
  <si>
    <t>Anette Vangsted - HOVON95</t>
  </si>
  <si>
    <t>Inger Munch - OPH1003</t>
  </si>
  <si>
    <t>Peter Vedtofte - Nordic-Need</t>
  </si>
  <si>
    <t>Christian Bjørn Poulsen - Phoenix</t>
  </si>
  <si>
    <t>Anita Lippert Hansen - Arb.miljø øjenaf.</t>
  </si>
  <si>
    <t>Lars Munck - Inkomplet MC (Micros. Col.)</t>
  </si>
  <si>
    <t>Anne-Vibeke Lærkeholm - DBCG'99C kohorte</t>
  </si>
  <si>
    <t>Troels Wesenberg Kjær - Hjernens funkt.</t>
  </si>
  <si>
    <t>Hans Hasselbach - ROTEM</t>
  </si>
  <si>
    <t>Troels Wienecke - Forbedring blodtr.reg.</t>
  </si>
  <si>
    <t>Hans Hasselbach - Effekten af kombinat.</t>
  </si>
  <si>
    <t>Yousif Subhi - AMD og PCV. Et immunolog.</t>
  </si>
  <si>
    <t>eksternt: Tonny Nielsen.Ensure om AF (1.</t>
  </si>
  <si>
    <t>Rikke Faboe Larsen. Honorering af forfa.</t>
  </si>
  <si>
    <t>Gitte Topp - Lungemedicinsk</t>
  </si>
  <si>
    <t>Kristine S. Lundsgaard - Udvikl.valider.</t>
  </si>
  <si>
    <t>Ismail Gögenur Hjemmetræning i kikk.kir.</t>
  </si>
  <si>
    <t>Christian Meyer -TERRANOVA</t>
  </si>
  <si>
    <t>Ph.d. stud Hans Christian Ring</t>
  </si>
  <si>
    <t>Morten Orebro Holmström - InternImmunce.</t>
  </si>
  <si>
    <t>Ida Marie Heeholm Sønderstrup - Investi.</t>
  </si>
  <si>
    <t>Ph.d projekt v/Martin Schou</t>
  </si>
  <si>
    <t>Ph.d projekt v/Jamal Bech Bouknaitir</t>
  </si>
  <si>
    <t>Katja Fals - Bioanalytikernes temadag</t>
  </si>
  <si>
    <t>Stig Ejdrup Andersen Overlæge ph.d.</t>
  </si>
  <si>
    <t>Hans Hasselbach - Endogene virus v/MM</t>
  </si>
  <si>
    <t>Mads Nordahl Svendsen - Symposium Klin.</t>
  </si>
  <si>
    <t>Afdelingsledelsen Urologisk afdeling</t>
  </si>
  <si>
    <t>Peter Bytzer - PROCEED</t>
  </si>
  <si>
    <t>Asbjørn Kørvel-Hanquist - Potentielt mo.</t>
  </si>
  <si>
    <t>Hans Hasselbach - Effekten af den orale</t>
  </si>
  <si>
    <t>Marie Krogh Nielsen - Aldersrelateret m.</t>
  </si>
  <si>
    <t>Mona Leesa v/Peter Michael Vestlev (18-.</t>
  </si>
  <si>
    <t>Frederik Helgstrand - Ph.d. projekt</t>
  </si>
  <si>
    <t>Signe Wildt - Knogleskørhed ved mikrosk.</t>
  </si>
  <si>
    <t>NER 10-005 v/Peter Michael Vestlev (18-.</t>
  </si>
  <si>
    <t>Monarch2 v/Peter Michael Vestlev (18-00.</t>
  </si>
  <si>
    <t>Jesper Olsen - Cirkulerende micro RNA i</t>
  </si>
  <si>
    <t>Sarah Busch</t>
  </si>
  <si>
    <t>Michael Brun Andersen - Ph.d projekt</t>
  </si>
  <si>
    <t>ROKIRU-P</t>
  </si>
  <si>
    <t>Cecilie Scheuer - Post.doc</t>
  </si>
  <si>
    <t>Lisbeth Sandfeld - Synsscreening hos fø.</t>
  </si>
  <si>
    <t>eksternt: Troels Bock. BI Trial 1218.14.</t>
  </si>
  <si>
    <t>Thomas Hviid - Undersøgelse af den biok.</t>
  </si>
  <si>
    <t>Line Lynge Nilsson - KBA Roskilde</t>
  </si>
  <si>
    <t>Ph.d. stud. Laura Krogsgaard (14-000313)</t>
  </si>
  <si>
    <t>Klas Raaschou-Jensen - HyQvia - PASS</t>
  </si>
  <si>
    <t>Gregor Jemec - Hidradenitis Suppurativa</t>
  </si>
  <si>
    <t>Preben Homøe - Forskningsfremmende midl.</t>
  </si>
  <si>
    <t>Sten Bytzer - Forskningsfremmende midler</t>
  </si>
  <si>
    <t>Gregor Jemec - Forskningsfremmende midl.</t>
  </si>
  <si>
    <t>Preben Homøe  - Behandlingsindsats til</t>
  </si>
  <si>
    <t>Bo Amdi Jensen - C16019</t>
  </si>
  <si>
    <t>Anette Lindhard - Serum Anti-Müllersk H.</t>
  </si>
  <si>
    <t>Asbjørn Kørvel Hanquist - Bedre sundhed</t>
  </si>
  <si>
    <t>Rikke Faboe Larsen - Tidlig træningsind.</t>
  </si>
  <si>
    <t>Sabrina Cordua - The Calreticulin Mutat.</t>
  </si>
  <si>
    <t>Gregor Jemec - Sårvisitation og forskni.</t>
  </si>
  <si>
    <t>Lene Udby - The Before Study</t>
  </si>
  <si>
    <t>Mikkel Helleberg Dorff - REGEL - FIT 04.</t>
  </si>
  <si>
    <t>Ulrik Dragsted - Prevalence and risk fa.</t>
  </si>
  <si>
    <t>Inger Munck -CHROMA 29176, Øjenafd. (15.</t>
  </si>
  <si>
    <t>Christian Niels Meyer - Dynagito</t>
  </si>
  <si>
    <t>Preben Hansen - Søvnapnø hos børn</t>
  </si>
  <si>
    <t>Marie Louise Malmstrøm - Kikkertundersø.</t>
  </si>
  <si>
    <t>Stereologisk undersøgelse v/overlæge</t>
  </si>
  <si>
    <t>Lisbeth Holde - Danske Regioner Cancerb.</t>
  </si>
  <si>
    <t>Andreasen - Pleomorft Adenom (Ph.d.-pro.</t>
  </si>
  <si>
    <t>KØFYNU-p</t>
  </si>
  <si>
    <t>Jørn Theil Nielsen - F-18 Cholin PET/CT</t>
  </si>
  <si>
    <t>Ismail Gögenu  - Forskningsfremmende mi.</t>
  </si>
  <si>
    <t>Jacob Hessel Andersen - Forlænger perine</t>
  </si>
  <si>
    <t>Ebbe Thinggaard - Hjemmetræning i kikke.</t>
  </si>
  <si>
    <t>Thomas Hviid, Udvikling af ny metode</t>
  </si>
  <si>
    <t>Christian Borup</t>
  </si>
  <si>
    <t>Kecia Ardensø - Oversættelse kulturel t.</t>
  </si>
  <si>
    <t>Forskningskonto</t>
  </si>
  <si>
    <t>Christian Hedetoft - Multicenterprojekt</t>
  </si>
  <si>
    <t>Maj-Britt Wranér, Pårørendes oplevelse</t>
  </si>
  <si>
    <t>Ove Østergaard - Garfield TRI 08889</t>
  </si>
  <si>
    <t>Ismail Gögenur - Manage Kirurgisk afd.</t>
  </si>
  <si>
    <t>Ismail Gögenur  - Perioperativt forbrug</t>
  </si>
  <si>
    <t>Steen Carstensen - Hjerter på tur</t>
  </si>
  <si>
    <t>NALA(ner-13019) v/Peter Michael Vestlev</t>
  </si>
  <si>
    <t>Gregor Jemec - Regeneron/dupilomab</t>
  </si>
  <si>
    <t>Afdelingsledelsen Medicinsk Afd Roskilde</t>
  </si>
  <si>
    <t>Morten Orebo Holmström - Potentiale og</t>
  </si>
  <si>
    <t>Simon Andreasen - MicroRNA i tåre- og s.</t>
  </si>
  <si>
    <t>Ida Gillberg Andersen - Obstruktiv Søvn.</t>
  </si>
  <si>
    <t>Heidi Bergenholz - Honorering for 1. fo.</t>
  </si>
  <si>
    <t>Effekten af øredræn - et randomiseret k.</t>
  </si>
  <si>
    <t>Gregor Jemec - Chronic hidradenitis sup.</t>
  </si>
  <si>
    <t>Christian Bjørn Poulsen - MURANO</t>
  </si>
  <si>
    <t>Ulf Christian Frølund - CARFI</t>
  </si>
  <si>
    <t>Miriam Kolko - The Efficacy and Safety</t>
  </si>
  <si>
    <t>Charlotte Paaske Simonÿ  - Sygdom og sun</t>
  </si>
  <si>
    <t>Morten Dahl  - ERS COPD</t>
  </si>
  <si>
    <t>Peter Riis Mikkelsen - Ph.d. vedr. Epide</t>
  </si>
  <si>
    <t>Ph.d. Tina Fransgård Bodilsen - intern</t>
  </si>
  <si>
    <t>Afdelingsledelsen,  Billeddiagnostisk Af</t>
  </si>
  <si>
    <t>Lars Kjøller-Hansen  - Prospect II/Prosp</t>
  </si>
  <si>
    <t>Lone Galmstrup Madsen - Prosper, ekstern</t>
  </si>
  <si>
    <t>Lene Udby  - Immunological monotorering</t>
  </si>
  <si>
    <t>Preben Homøe - Øredræn i Grønland</t>
  </si>
  <si>
    <t>Thomas Melchior, Fourier - ekstern</t>
  </si>
  <si>
    <t>Morten Dahl-ADRB2KOL,KBA Køge(15-000696)</t>
  </si>
  <si>
    <t>Thomas Melchior - Harmony</t>
  </si>
  <si>
    <t>Pernille Corell - Apprise</t>
  </si>
  <si>
    <t>Gregor Jemec - Hidradenitis suppurativa</t>
  </si>
  <si>
    <t>Ketil Haugan - Enkelt-kammer versus dob.</t>
  </si>
  <si>
    <t>Afdelingsledelsen Reumatologi(15-000223)</t>
  </si>
  <si>
    <t>Dunja Kokotovic - Indikation for operat.</t>
  </si>
  <si>
    <t>Christian Niels Meyer - Tribute</t>
  </si>
  <si>
    <t>Leif Breum - EASE-2</t>
  </si>
  <si>
    <t>Karin Levy-Schousboe - Inflammation psy.</t>
  </si>
  <si>
    <t>Christian Kruse Hansen - Ultralyds vejl.</t>
  </si>
  <si>
    <t>Rupali Vohra - Forståelse af indre reti.</t>
  </si>
  <si>
    <t>Louise Feldborg Lychage - Opsporing af</t>
  </si>
  <si>
    <t>Caroline Christfort Øhrstrøm, Behandling</t>
  </si>
  <si>
    <t>Modul v/Jim Larsen (18-000042)</t>
  </si>
  <si>
    <t>Peter Møller - AML 18</t>
  </si>
  <si>
    <t>Thomas Hviid-Prospektiv genekspres.stud.</t>
  </si>
  <si>
    <t>Wenna Glayce, Interleukin-17, T-helper</t>
  </si>
  <si>
    <t>Morten Holmstrøm - div. eksterne midler</t>
  </si>
  <si>
    <t>Mads Emil Bjørn - div. eksterne midler</t>
  </si>
  <si>
    <t>Marie Bak - KU midler eksternt</t>
  </si>
  <si>
    <t>Marie Bak - KB midler eksternt</t>
  </si>
  <si>
    <t>Marie Bak - Boserupfonden - Eksternt</t>
  </si>
  <si>
    <t>Marie Bak - div. eksterne midler</t>
  </si>
  <si>
    <t>Anders Lindholm Sørensen - Intern</t>
  </si>
  <si>
    <t>Anders Lindholm Sørensen - Ekstern</t>
  </si>
  <si>
    <t>Jakob Hessel Andersen - A-2-receptor</t>
  </si>
  <si>
    <t>Inger Christine Munch - Multibit Synste.</t>
  </si>
  <si>
    <t>Troels W. Kjær - Reorg. af neur. netværk</t>
  </si>
  <si>
    <t>Anja Geisler - No worse than mild pain</t>
  </si>
  <si>
    <t>Astrid Bennedsen - DNA mutationsanalyse</t>
  </si>
  <si>
    <t>Anne-Vibeke Lænkholm - Investigation of</t>
  </si>
  <si>
    <t>Christian Bjørn Poulsen - BO25323/CLL14</t>
  </si>
  <si>
    <t>Afdelingsledelsen - Kvalitetsløft på fø.</t>
  </si>
  <si>
    <t>Epidemi - Peter Theut Riis (18-000026)</t>
  </si>
  <si>
    <t>Anne Orholm Nielsen, Impaired beta2-adr.</t>
  </si>
  <si>
    <t>Thomas Hviid - Forskningsfremmende pulje</t>
  </si>
  <si>
    <t>Michael Tvilling Madsen - Medacis</t>
  </si>
  <si>
    <t>Sarah Busch - Kardiovaskulær skade ved</t>
  </si>
  <si>
    <t>Nessn Htum Majeed Azawi - Bevaret nyref.</t>
  </si>
  <si>
    <t>Hans Hasselbalch - MicroRNAas as Novel</t>
  </si>
  <si>
    <t>Tonny Nielsen - Gemini (15-000978)</t>
  </si>
  <si>
    <t>Tonny Nielsen - Commander</t>
  </si>
  <si>
    <t>Kian Zarchi - Ulcus cruris, prævalens</t>
  </si>
  <si>
    <t>Frederik Helgstrand - Indikation for op.</t>
  </si>
  <si>
    <t>Peter Max Halschou-Jensen - Systematisk</t>
  </si>
  <si>
    <t>Sara Kehlet Watt - Immunological and ox.</t>
  </si>
  <si>
    <t>Anne Rode Olsen - Recurrent Clostridium</t>
  </si>
  <si>
    <t>Mette Dam - Pain treatment for patients</t>
  </si>
  <si>
    <t>Inger Munch Harrier-Øjenafd.-Eksternt</t>
  </si>
  <si>
    <t>Ulf Frølund - Claim</t>
  </si>
  <si>
    <t>Lasse Kjær, Tidlig opsporing af hæmatol.</t>
  </si>
  <si>
    <t>Stine Estrup - Rehabilitering efter ind.</t>
  </si>
  <si>
    <t>Lars Kristian Munck - A randomised, dou.</t>
  </si>
  <si>
    <t>Mit Helbred</t>
  </si>
  <si>
    <t>Lotte Themstrup - Vascular Structures i.</t>
  </si>
  <si>
    <t>Andreas Fabricius-Bjerre - Value of CT</t>
  </si>
  <si>
    <t>Ivan Chrilles Zibrandtsen - Long Term B.</t>
  </si>
  <si>
    <t>Nana Gammelgaard Stæhr - Reduktion af s.</t>
  </si>
  <si>
    <t>Urd Kielgast - New Lira</t>
  </si>
  <si>
    <t>Ole Dyg Pedersen - AF-CHF</t>
  </si>
  <si>
    <t>Thea Degett - Dansker overlever kræft d.</t>
  </si>
  <si>
    <t>Christopher Rue Molbech - Den inflammat.</t>
  </si>
  <si>
    <t>Thomas Melchior - Danish</t>
  </si>
  <si>
    <t>Ketil Haugan - DANPACE IIv</t>
  </si>
  <si>
    <t>Henning Kelbæk - Target</t>
  </si>
  <si>
    <t>Preben Homøe - BSMB Skolarstipendium</t>
  </si>
  <si>
    <t>Gunnar Jensen - DANISH</t>
  </si>
  <si>
    <t>Troels Wienecke, Prospective non-interv.</t>
  </si>
  <si>
    <t>Jakob Gerlach Christensen,  Forebyggels.</t>
  </si>
  <si>
    <t>Stine Estrup Damby, Rehabilitation afte.</t>
  </si>
  <si>
    <t>Elisabeth Rosted, Nursing assessment an.</t>
  </si>
  <si>
    <t>Elise Hoffmann, 3 - dimensional Internt</t>
  </si>
  <si>
    <t>Elise Hoffmann, 3 - dimensional eksternt</t>
  </si>
  <si>
    <t>Kvalitetsudvikling i hæmatologiske pati.</t>
  </si>
  <si>
    <t>Gitte Rinds Andersen,  Mutational analy.</t>
  </si>
  <si>
    <t>Lone Musaeus Poulsen, The SUP-ICU Study</t>
  </si>
  <si>
    <t>Dorte Britt Andersen, Seminar. (18-0000.</t>
  </si>
  <si>
    <t>James Goya Heaf, Fibroblast growth fact.</t>
  </si>
  <si>
    <t>Lars Munck,  A PRO-MC collaboration(16-.</t>
  </si>
  <si>
    <t>Mette Friberg Hitz, Osteoporosebehandli.</t>
  </si>
  <si>
    <t>Troels Wienecke, NESA. Neuromuskulær El.</t>
  </si>
  <si>
    <t>Charlotte Rath, Antiplatelet Non-Respon.</t>
  </si>
  <si>
    <t>Lars Munck, GED-0301, (16-000408) ekste.</t>
  </si>
  <si>
    <t>Ismail Gögenur  - Neolar (16-000078)</t>
  </si>
  <si>
    <t>Trine Nordstrøm - Løft af kvaliteten på</t>
  </si>
  <si>
    <t xml:space="preserve">Internt: Short-term survival in Danish </t>
  </si>
  <si>
    <t>Vesna Glavicic -  SOPHIA (16-000087) ek.</t>
  </si>
  <si>
    <t>Troels Wesenberg Kjær, Reg. Af søvnkval.</t>
  </si>
  <si>
    <t>Jonas Olsen,  Den kutane mikrovaskulatu.</t>
  </si>
  <si>
    <t>Zamal Zhaian, Prostvac, Urologisk afd.</t>
  </si>
  <si>
    <t>Miroslaw Jan Stelmach , PEARLS (16-0000.</t>
  </si>
  <si>
    <t>Ulf Christian Frølund, Screening for fø.</t>
  </si>
  <si>
    <t>Lars Kristian Munck, Patients with lymp.</t>
  </si>
  <si>
    <t>Miroslaw Jan Stelmach, Keynote 189  (16.</t>
  </si>
  <si>
    <t>Flemming Bach, Onkologisk/Hæmatologisk</t>
  </si>
  <si>
    <t>Bo Snedker Bomann, SUM 2 (16-000087) ek.</t>
  </si>
  <si>
    <t>Karin Johansen  - Udvikling og test</t>
  </si>
  <si>
    <t>Karin Levy-Schousboe, RenaKvit, Medicins</t>
  </si>
  <si>
    <t>James Goya Heaf, Nefrologi forskning og</t>
  </si>
  <si>
    <t>James Goya Heaf, DNSL fond (16-000094)</t>
  </si>
  <si>
    <t>internt: RSSF. Dorthe Brask-Rasmussen</t>
  </si>
  <si>
    <t>Mette Fribert Hitz, Pioneer 5, Medicinsk</t>
  </si>
  <si>
    <t>Effekten af melatonin på depression, an.</t>
  </si>
  <si>
    <t>RSSF: Oplevelse af sammenhæng i patient.</t>
  </si>
  <si>
    <t xml:space="preserve">Trine Knudsen, Treatment with Pegylated </t>
  </si>
  <si>
    <t>Anne-Vibeke Lænkholm, HER2 positiv syg.</t>
  </si>
  <si>
    <t>Henrik Nordin, M14-465 (16-000105)</t>
  </si>
  <si>
    <t>Anna Tølbøll Svendsen, Introstipendium</t>
  </si>
  <si>
    <t xml:space="preserve">Christian Bjørn Poulsen, ACE-VL-006 </t>
  </si>
  <si>
    <t>Shailesh B. Kolekar,  SPRINT (16-000094)</t>
  </si>
  <si>
    <t xml:space="preserve">Svend Ottesen, DANSAC RCT (16-000087) </t>
  </si>
  <si>
    <t>eksternt: Endoscopic assisted electroch.</t>
  </si>
  <si>
    <t>Nick Macklon, Forskningsfremmende midler</t>
  </si>
  <si>
    <t>Sigge Weisforf og Troels Wesenberg Kjær</t>
  </si>
  <si>
    <t>Redas Trepiakas, Observationsstudie af</t>
  </si>
  <si>
    <t>Tværsektorielt TEAMSAMARBEJDE for og med</t>
  </si>
  <si>
    <t xml:space="preserve">Christoffer Riber Hedetoft, Reflect </t>
  </si>
  <si>
    <t>Torben Lykke Sørensen, Forskningsfremme.</t>
  </si>
  <si>
    <t>Hans Hasselbalch, PROM Hæmatologisk afd.</t>
  </si>
  <si>
    <t>Tværsektorielt pulje - Forløbsprogram</t>
  </si>
  <si>
    <t>James Heaf, Peridialyseprojekt, Medicin</t>
  </si>
  <si>
    <t>Patienter væk fra gangene v/afdelingsle.</t>
  </si>
  <si>
    <t>Telemedicin i diabetesbehandling v/afd.</t>
  </si>
  <si>
    <t xml:space="preserve">Innovationsprojekt Region Sjælland </t>
  </si>
  <si>
    <t>Internt: A qualitative study of patients</t>
  </si>
  <si>
    <t>RSSF: Subcutaneous EEG in epilepsy-proof</t>
  </si>
  <si>
    <t xml:space="preserve">Lifeseal v/Ismail Gögenur (16-001337) </t>
  </si>
  <si>
    <t>IMOX v. Sara K. Watt</t>
  </si>
  <si>
    <t>Stine Estrup - Brug af sundhedsvæsnet</t>
  </si>
  <si>
    <t>Rasmus Vogelsang - Endoscopic assisted</t>
  </si>
  <si>
    <t>Anders Lindholm Sørensen - Statins</t>
  </si>
  <si>
    <t>Pia Rude Nielsen -  The role of interle.</t>
  </si>
  <si>
    <t>Carsten Toftager Larsen, Augustus studi.</t>
  </si>
  <si>
    <t>Johanne Davidsen, Effekten af periopera.</t>
  </si>
  <si>
    <t>Anne-Vibeke Lænkholm, Respons på aromat.</t>
  </si>
  <si>
    <t>Peter Michael Vestlev,  KEYNOTE 355</t>
  </si>
  <si>
    <t>Christian Meyer, SOPHOS,  Medicinsk Afd.</t>
  </si>
  <si>
    <t xml:space="preserve">Tonny Nielsen, Galactic-HF (17-000206) </t>
  </si>
  <si>
    <t>Nessn H. Azawi, Lavintensitets ekstrako.</t>
  </si>
  <si>
    <t xml:space="preserve">Jakob Hessel Andersen, Does perineural </t>
  </si>
  <si>
    <t>Peter Bytzer, Rektal bakterieinstillati.</t>
  </si>
  <si>
    <t>Stine Thestrup Hansen, A qualitative st.</t>
  </si>
  <si>
    <t>Anders Peder Højer Karlsen, Postoperati.</t>
  </si>
  <si>
    <t>Louise Feldborg Lyckhage, The Hunt: Hun.</t>
  </si>
  <si>
    <t>Gregor Jemec, SHARPS (17-000366)</t>
  </si>
  <si>
    <t>Morten Krog Jensen, Adults with Acute</t>
  </si>
  <si>
    <t>Lars Bo Jørgensen, AoRTA (17-000089) in.</t>
  </si>
  <si>
    <t>Christian Borup, Validering af biokemisk</t>
  </si>
  <si>
    <t>Jakob Burcharth, Perioperativ endoteldy.</t>
  </si>
  <si>
    <t>Gry Persson, In-vitro studier af antist.</t>
  </si>
  <si>
    <t>Pouline Nygaard Gringer,  Præhabiliteri.</t>
  </si>
  <si>
    <t>Gregor Jemec, EUROSTAD (17-000315)</t>
  </si>
  <si>
    <t>Tonny Nielsen, OLE (17-000063)</t>
  </si>
  <si>
    <t>Thomas Melchior,  20160250 Fourier-open</t>
  </si>
  <si>
    <t>Christian Borup, Validering af stimuler.</t>
  </si>
  <si>
    <t>Christian Meyer, Obervationsstudie</t>
  </si>
  <si>
    <t>Bo Amdi Jensen, Livskvalitet hos danske</t>
  </si>
  <si>
    <t>Lone Musaeus Poulsen, Center for Resear.</t>
  </si>
  <si>
    <t>Thomas Forshaw, Grå stær operation ved</t>
  </si>
  <si>
    <t>Rikke Borg, DAPA-CKD, Med. Afd. Roskilde</t>
  </si>
  <si>
    <t xml:space="preserve">Thomas Melchior,  Reveal Extension </t>
  </si>
  <si>
    <t xml:space="preserve">Nille Brik Wulff, Total Laryngectomy </t>
  </si>
  <si>
    <t>Anette Severinsen,  Increasing engageme.</t>
  </si>
  <si>
    <t xml:space="preserve">Malene Meisner Hviid, The role if the </t>
  </si>
  <si>
    <t xml:space="preserve">Jonas Olsen, Vascular changes in basal </t>
  </si>
  <si>
    <t xml:space="preserve">Marianne Dreyer Holt, Novel approaches </t>
  </si>
  <si>
    <t xml:space="preserve">Camilla Nordheim Solli, Kardiovaskulær </t>
  </si>
  <si>
    <t>Anders Kirkegaard-Klitbo, Confocal laser</t>
  </si>
  <si>
    <t>RSSF: Inducerbar plasticitet I visuelt</t>
  </si>
  <si>
    <t xml:space="preserve">Lana Chafranska, Gene expression profi. </t>
  </si>
  <si>
    <t xml:space="preserve">Christian Bjørn Poulsen, CLL13 </t>
  </si>
  <si>
    <t xml:space="preserve">E Caroline Schmidt Laugesen, OMASPECT </t>
  </si>
  <si>
    <t>Jakob Hessel Andersen, Does perineural</t>
  </si>
  <si>
    <t>Thomas Melchior CLCZ696B3301 Outstep -</t>
  </si>
  <si>
    <t>Bjarne Ørskov, Fertilitet og fødsel ved</t>
  </si>
  <si>
    <t>Hans Hasselbalch, Et nationalt Randomis.</t>
  </si>
  <si>
    <t>Gry Persson, Humoralt response og præek.</t>
  </si>
  <si>
    <t>Rikke Borg, NEFIGAN,  Medicinsk Afd. Ro.</t>
  </si>
  <si>
    <t>Nille Birk Wulff, Total laryngectomy (1.</t>
  </si>
  <si>
    <t>Michael Tvilling Madsen, Sleep-wake rhy.</t>
  </si>
  <si>
    <t>Peter-Martin Krarup, Aspekter af anasto.</t>
  </si>
  <si>
    <t>Lars Kristian Munck, Proof of concept s.</t>
  </si>
  <si>
    <t>Redas Trepiakas , Vingem  (17-000765)</t>
  </si>
  <si>
    <t>Cecilie Lyngsø, Phase 3 study CCX168</t>
  </si>
  <si>
    <t>Kirsten Ladefoged Rasmussen, Prominent</t>
  </si>
  <si>
    <t>Lone Musaeus Poulsen,  HOT-ICU. Handling</t>
  </si>
  <si>
    <t>Jørn Herrstedt, Understøttende behandli.</t>
  </si>
  <si>
    <t>Jørn Herrstedt, Ældre og kræft (17-0000.</t>
  </si>
  <si>
    <t>Kirsten Specht, Can sequential monitori.</t>
  </si>
  <si>
    <t xml:space="preserve">Sara Friis Christensen,Patient-reported </t>
  </si>
  <si>
    <t>ROGENE-p</t>
  </si>
  <si>
    <t>Stig Ejdrup Andersen - BigTe (17-000767)</t>
  </si>
  <si>
    <t>Julie Richter Hansen - Auto (17- 000877)</t>
  </si>
  <si>
    <t>Anja Geisler - No worse than (17-000039)</t>
  </si>
  <si>
    <t>Lone Musaeus Poulsen - Antip (17-000042)</t>
  </si>
  <si>
    <t>Ole Havndrup - OCTOBER (17-000948) ekst.</t>
  </si>
  <si>
    <t>Ismail Gögenur - Symposium (17-000065)</t>
  </si>
  <si>
    <t>Mette Friberg Hitz, Biotilgængeligheden</t>
  </si>
  <si>
    <t>Torben Lykke Sørensen,Oculis (17-001024)</t>
  </si>
  <si>
    <t>Torben Lykke Sørensen, SAPPHIRE  (17-00.</t>
  </si>
  <si>
    <t>Mette Fribert Hitz, Biotilgængelighed</t>
  </si>
  <si>
    <t>Nina Friis-Møller, INSIGHT 006  (17-000.</t>
  </si>
  <si>
    <t>Christian Bjørn Poulsen,  HOVON 141 Vis.</t>
  </si>
  <si>
    <t>CAEP – Frands Køhler v/Julie Gehl (18-0.</t>
  </si>
  <si>
    <t>Susanne Friis , Implementering af sundh.</t>
  </si>
  <si>
    <t>Tina Birgitte Hansen , Screening for hj.</t>
  </si>
  <si>
    <t>Nicholas Stephen Macklon MIAT(17-000059)</t>
  </si>
  <si>
    <t>Christen Lykkegaard Andersen,  Nordic</t>
  </si>
  <si>
    <t>Troels Wesenberg Kjær og Ivan Chrilles</t>
  </si>
  <si>
    <t>Thomas Melchior,  Biogard – MI-STUDY</t>
  </si>
  <si>
    <t>Gesche Jürgens, Effekt og sikkerhed af</t>
  </si>
  <si>
    <t>Henning Kelbæk , Master DAPT  (17-00106.</t>
  </si>
  <si>
    <t>Melek Inal, Treatment of Osteraorthritis</t>
  </si>
  <si>
    <t>Lars Munck, Projekt M15-991 og M16-000</t>
  </si>
  <si>
    <t>Thomas Hildebrandt, Handling (17-000043)</t>
  </si>
  <si>
    <t>Nina Christine Andersen-Randbjerg, Agent</t>
  </si>
  <si>
    <t>Christian Borup og Lars Munck, SINBAD</t>
  </si>
  <si>
    <t>Benjamin Skov Kaas-Hansen, Data Mining</t>
  </si>
  <si>
    <t>Malene Broholm Andersen, Calcium Electr.</t>
  </si>
  <si>
    <t>Ida Skovgaard Christiansen, Endoscopic</t>
  </si>
  <si>
    <t>Sarah Hjartbro Bube, Validation and tra.</t>
  </si>
  <si>
    <t>Ole Mathiesen, Agents Intervening again.</t>
  </si>
  <si>
    <t>Jens Dupont Børglum Neimann, Optimering</t>
  </si>
  <si>
    <t>Jens Dupont Børglum Neimann, Bedre smer.</t>
  </si>
  <si>
    <t>Thomas Vauvert Faurschou Hviid -17-00067</t>
  </si>
  <si>
    <t>Lars Kristian Munck, Biokemisk diagnost.</t>
  </si>
  <si>
    <t xml:space="preserve">Peter Marckmann, Effekt af vitamin K2 </t>
  </si>
  <si>
    <t xml:space="preserve">Peter Mikael Bytzer, Gastroenteritis og </t>
  </si>
  <si>
    <t>Kirsten Specht, How do persons with low</t>
  </si>
  <si>
    <t>Rune Børch Hasselager (18-000034) RSSF</t>
  </si>
  <si>
    <t xml:space="preserve">Jonathan David Comins, Can sequential </t>
  </si>
  <si>
    <t xml:space="preserve">Uffe Bødtger - Endoscopic (17-000075) </t>
  </si>
  <si>
    <t>Line Toft Tengberg, Udarbejdelse af nat.</t>
  </si>
  <si>
    <t>Vicki Thomsen , ACE-CL-006  (16-000835)</t>
  </si>
  <si>
    <t>Vesna Glavicic, MonarchE  (17-001204)</t>
  </si>
  <si>
    <t>Gregor Jemec , Dermis  (17- 001186)</t>
  </si>
  <si>
    <t xml:space="preserve">Nicholas Stephen Macklon, Investigation </t>
  </si>
  <si>
    <t>Henning Kelbæk, Vector (17-000999)</t>
  </si>
  <si>
    <t>Ismail Gögenur og Michael Madsen, Sleep</t>
  </si>
  <si>
    <t xml:space="preserve">Tina Birgitte Hansen, Social inequality </t>
  </si>
  <si>
    <t>Ismail Gögenur, Ekspermintel kirurgi (18.</t>
  </si>
  <si>
    <t>Susanne Hwiid Klausen, LtGo Primær hove.</t>
  </si>
  <si>
    <t>Christian Bjørn Poulsen (17-001324)</t>
  </si>
  <si>
    <t>Elizabeth Rosted-Specialized (17-001301)</t>
  </si>
  <si>
    <t>Trine Hørmann Thomsen (17-000078)</t>
  </si>
  <si>
    <t>Dunja Kokotovic , Long term (18-000034)</t>
  </si>
  <si>
    <t>Peter Udby - Modic changes (17-000080)</t>
  </si>
  <si>
    <t>Michael Heidenheim,Symposium (18-000026)</t>
  </si>
  <si>
    <t>TULIP, Peter Michael Vestlev (18-000239)</t>
  </si>
  <si>
    <t>AEDS - Julie Richter Hansen (18-000048)</t>
  </si>
  <si>
    <t>Hyperten. - Nina Friis-Møller(18-000046)</t>
  </si>
  <si>
    <t>ACQUIRE-ICD v/Thomas Melchior(18-000266)</t>
  </si>
  <si>
    <t>The effect  of surgical stress on cell</t>
  </si>
  <si>
    <t>Gastroenteritis og funktionelle tarmsyg.</t>
  </si>
  <si>
    <t>CAEP – Kræftens Bekæmpelse v/Julie Gehl</t>
  </si>
  <si>
    <t>Aldersrelateret makuladegeneration</t>
  </si>
  <si>
    <t>Dan Brun Petersen (18-000018)</t>
  </si>
  <si>
    <t>Christian Borup (18-000044)</t>
  </si>
  <si>
    <t>Concard/Tina Birgitte Hansen (18-000032)</t>
  </si>
  <si>
    <t>Nanna Jørgensen (18-000036)</t>
  </si>
  <si>
    <t>(NESA) Henriette Busk (18-000048)</t>
  </si>
  <si>
    <t xml:space="preserve">Katrine Bayer Tanggard (18-000022) </t>
  </si>
  <si>
    <t>AID-ICU v/Nina Christine Andersen-Ranbe.</t>
  </si>
  <si>
    <t>Symposium in v/Goran Salih (18-000457)</t>
  </si>
  <si>
    <t>Videncenter for Knoglesundhed v/Mette F.</t>
  </si>
  <si>
    <t>Aldersrelateret Makuladegeneration og M.</t>
  </si>
  <si>
    <t>Kardiovaskulære Manifestationer hos Pat.</t>
  </si>
  <si>
    <t xml:space="preserve">Calcium Elektroporation v/ Julie Gehl </t>
  </si>
  <si>
    <t>GWA studies on common dermatological di.</t>
  </si>
  <si>
    <t>NUCAP v/Bibi Hølge-Hazelton (18-000060)</t>
  </si>
  <si>
    <t>Impact of volatile inhalational anaesth.</t>
  </si>
  <si>
    <t xml:space="preserve">RSSF: Kortikal plasticitet under visuel </t>
  </si>
  <si>
    <t>Clinical Outcome after stemless shoulder</t>
  </si>
  <si>
    <t>Prædiktive genprofiler og dynamisk målin</t>
  </si>
  <si>
    <t>The introduction of novel technologies i</t>
  </si>
  <si>
    <t>SKA - Mads Nordahl Svendsen (18-000042)</t>
  </si>
  <si>
    <t>Pernille Correll, Orion-9 (18-000107)</t>
  </si>
  <si>
    <t>Redas Trepiakas , MK3475-698 (18-000160)</t>
  </si>
  <si>
    <t>Miroslaw Jan Stelmach , IPSOS(18-000159)</t>
  </si>
  <si>
    <t>OSTRO v/Preben Homøe (18-000156)</t>
  </si>
  <si>
    <t>HS0001 v/Gregor Jemec (18-000026)</t>
  </si>
  <si>
    <t>TAIL v/Miroslaw Jan Stelmach (18-000282)</t>
  </si>
  <si>
    <t>ENGOT v/Mads Nordahl Svendsen(18-000042)</t>
  </si>
  <si>
    <t>Riot C - Reducing the Impact of Ovarian.</t>
  </si>
  <si>
    <t>Effect and safety of semaglutide v/Mette</t>
  </si>
  <si>
    <t>READ-AV studie v/Preben Homøe (18-000669)</t>
  </si>
  <si>
    <t>IFX-1-P2.4v/Gregor Jemec (18-000682)</t>
  </si>
  <si>
    <t xml:space="preserve">GLOW CLL3011 Janssen v/Christian Bjørn </t>
  </si>
  <si>
    <t>Redas Trepiakas (18-000042)</t>
  </si>
  <si>
    <t>Luts2</t>
  </si>
  <si>
    <t>Luts1</t>
  </si>
  <si>
    <t>101-1015</t>
  </si>
  <si>
    <t>KØANÆS</t>
  </si>
  <si>
    <t>101-1016</t>
  </si>
  <si>
    <t>KØANÆSLÆGE</t>
  </si>
  <si>
    <t>101-1017</t>
  </si>
  <si>
    <t>KØANÆSPLEJ</t>
  </si>
  <si>
    <t>Plejeafsnit - Anæstesi - Køge</t>
  </si>
  <si>
    <t>101-1018</t>
  </si>
  <si>
    <t>KØANÆSOPER</t>
  </si>
  <si>
    <t>Operationsafsnit - Anæstesi - Køge</t>
  </si>
  <si>
    <t>101-1019</t>
  </si>
  <si>
    <t>KØANÆSINTE</t>
  </si>
  <si>
    <t>Intensiv - Anæstesi - Køge</t>
  </si>
  <si>
    <t>101-1020</t>
  </si>
  <si>
    <t>KØANÆSPALL</t>
  </si>
  <si>
    <t>Palliation - Anæstesi - Køge</t>
  </si>
  <si>
    <t>101-1021</t>
  </si>
  <si>
    <t>KØANÆSSTER</t>
  </si>
  <si>
    <t>Sterilcentral - Anæstesi - Køge</t>
  </si>
  <si>
    <t>101-1025</t>
  </si>
  <si>
    <t>KØANÆSOPVÅ</t>
  </si>
  <si>
    <t>Opvågningsafsnit - Anæstesi - Køge</t>
  </si>
  <si>
    <t>101-1061</t>
  </si>
  <si>
    <t>KØKIRUA1</t>
  </si>
  <si>
    <t>Sengeafsnit A 1 - Kirurgi - Køge</t>
  </si>
  <si>
    <t>101-1062</t>
  </si>
  <si>
    <t>KØKIRUA2</t>
  </si>
  <si>
    <t>Sengeafsnit A 2 - Kirurgi - Køge</t>
  </si>
  <si>
    <t>101-1063</t>
  </si>
  <si>
    <t>KØKIRUAMBU</t>
  </si>
  <si>
    <t>Ambulatorium/SDK - Kirurgi - Køge</t>
  </si>
  <si>
    <t>101-1105</t>
  </si>
  <si>
    <t>KØORTO</t>
  </si>
  <si>
    <t>101-1107</t>
  </si>
  <si>
    <t>KØORTOH1</t>
  </si>
  <si>
    <t>Sengeafsnit H 1 - Ortopædkirurgi - Køge</t>
  </si>
  <si>
    <t>101-1109</t>
  </si>
  <si>
    <t>KØORTOH3</t>
  </si>
  <si>
    <t>Sengeafsnit H 3 - Ortopædkirurgi - Køge</t>
  </si>
  <si>
    <t>101-1110</t>
  </si>
  <si>
    <t>KØORTOH4</t>
  </si>
  <si>
    <t>Stoppet enhed (447)</t>
  </si>
  <si>
    <t>101-1111</t>
  </si>
  <si>
    <t>KØORTOAMBU</t>
  </si>
  <si>
    <t>Ambulatorium - Ortopædkirurgi - Køge</t>
  </si>
  <si>
    <t>101-1114</t>
  </si>
  <si>
    <t>KØORTOLÆSE</t>
  </si>
  <si>
    <t>Lægesekretær - Ortopædkirurgi - Køge</t>
  </si>
  <si>
    <t>101-1115</t>
  </si>
  <si>
    <t>KØORTOFORS</t>
  </si>
  <si>
    <t>Driftsmæssig forskning Ortopæd Køge (K)</t>
  </si>
  <si>
    <t>101-1130</t>
  </si>
  <si>
    <t>KØAKUT</t>
  </si>
  <si>
    <t>101-1162</t>
  </si>
  <si>
    <t>KØGYOBFERT</t>
  </si>
  <si>
    <t>Fertilitetsklinikken - Køge</t>
  </si>
  <si>
    <t>101-1185</t>
  </si>
  <si>
    <t>KØØNH</t>
  </si>
  <si>
    <t>101-1186</t>
  </si>
  <si>
    <t>KØØNHLÆSE</t>
  </si>
  <si>
    <t>Lægesekretær - Øre/Næse/Hals - Køge</t>
  </si>
  <si>
    <t>101-1187</t>
  </si>
  <si>
    <t>KØØNHOPER</t>
  </si>
  <si>
    <t>Operat.afsn. - Øre/Næse/Hals/Kæbe - Køge</t>
  </si>
  <si>
    <t>101-1188</t>
  </si>
  <si>
    <t>KØØNHE1</t>
  </si>
  <si>
    <t>Sengeaf. E 1 - Øre/Næse/Hals/Kæbe - Køge</t>
  </si>
  <si>
    <t>101-1189</t>
  </si>
  <si>
    <t>KØØNHAMBU</t>
  </si>
  <si>
    <t>Ambulatorium - Øre/Næse/Hals - Køge</t>
  </si>
  <si>
    <t>101-1220</t>
  </si>
  <si>
    <t>KØØNHFÆLL</t>
  </si>
  <si>
    <t>Fælles - Øre/Næse/Hals/Kæbe - Køge</t>
  </si>
  <si>
    <t>101-1221</t>
  </si>
  <si>
    <t>101-1222</t>
  </si>
  <si>
    <t>101-1223</t>
  </si>
  <si>
    <t>101-1230</t>
  </si>
  <si>
    <t>KØØNHKLÆSE</t>
  </si>
  <si>
    <t>Lægesekretær - Øre/Næse/Hals/Kæbe - Køge</t>
  </si>
  <si>
    <t>101-1234</t>
  </si>
  <si>
    <t>KØØNHFÆAUD</t>
  </si>
  <si>
    <t>Fælles Audiokl. - Øre/Næse/Hals - Køge</t>
  </si>
  <si>
    <t>101-1265</t>
  </si>
  <si>
    <t>KØMEDI</t>
  </si>
  <si>
    <t>101-1267</t>
  </si>
  <si>
    <t>KØMEDIM1</t>
  </si>
  <si>
    <t>M 1 Endokrinologi - Medicin - Køge</t>
  </si>
  <si>
    <t>101-1268</t>
  </si>
  <si>
    <t>KØMEDIM2</t>
  </si>
  <si>
    <t>M 2 Gastroenterologi - Medicin - Køge</t>
  </si>
  <si>
    <t>101-1270</t>
  </si>
  <si>
    <t>KØMEDIM4</t>
  </si>
  <si>
    <t>Stoppet enhed (450)</t>
  </si>
  <si>
    <t>101-1271</t>
  </si>
  <si>
    <t>KØMEDIM5</t>
  </si>
  <si>
    <t>M 5 Kardiologi - Medicin - Køge</t>
  </si>
  <si>
    <t>101-1272</t>
  </si>
  <si>
    <t>KØMEDIM6</t>
  </si>
  <si>
    <t>101-1274</t>
  </si>
  <si>
    <t>KØMEDILÆSE</t>
  </si>
  <si>
    <t>Lægesekretær - Medicin - Køge</t>
  </si>
  <si>
    <t>101-1280</t>
  </si>
  <si>
    <t>KØGERIL1</t>
  </si>
  <si>
    <t>Sengeafsnit L 1 - Geriatri - Køge</t>
  </si>
  <si>
    <t>101-1325</t>
  </si>
  <si>
    <t>Sengeafsnit M5 - Kardiologisk - Køge</t>
  </si>
  <si>
    <t>101-1337</t>
  </si>
  <si>
    <t>KØONKOPALL</t>
  </si>
  <si>
    <t>Palliativt Team - Onkologi - Køge</t>
  </si>
  <si>
    <t>101-1395</t>
  </si>
  <si>
    <t>KØREUMREUM</t>
  </si>
  <si>
    <t>Fysio-/ergoterapi - Reumatologi - Ro/Kø</t>
  </si>
  <si>
    <t>101-1417</t>
  </si>
  <si>
    <t>101-1420</t>
  </si>
  <si>
    <t>101-1450</t>
  </si>
  <si>
    <t>KØBILL</t>
  </si>
  <si>
    <t>Billeddiagnostisk Afdeling - Køge</t>
  </si>
  <si>
    <t>101-1480</t>
  </si>
  <si>
    <t>KØBIOK</t>
  </si>
  <si>
    <t>101-1495</t>
  </si>
  <si>
    <t>KØFYNU</t>
  </si>
  <si>
    <t>101-1496</t>
  </si>
  <si>
    <t>101-1499</t>
  </si>
  <si>
    <t>KØFYNUFÆLL</t>
  </si>
  <si>
    <t>Fælles - Klinisk Fysiologi - Køge</t>
  </si>
  <si>
    <t>101-1500</t>
  </si>
  <si>
    <t>KØFYNUFYNU</t>
  </si>
  <si>
    <t>Klinisk Fysiologi/Nyklearmed. - Køge</t>
  </si>
  <si>
    <t>101-1535</t>
  </si>
  <si>
    <t>KØDRIFTEKN</t>
  </si>
  <si>
    <t>Teknik - Drift - Køge</t>
  </si>
  <si>
    <t>101-1536</t>
  </si>
  <si>
    <t>101-1537</t>
  </si>
  <si>
    <t>101-1538</t>
  </si>
  <si>
    <t>KØDRIFINFO</t>
  </si>
  <si>
    <t>Informationen - Drift - Køge</t>
  </si>
  <si>
    <t>101-1579</t>
  </si>
  <si>
    <t>KSISKØLED2</t>
  </si>
  <si>
    <t>KSIS - Køge Led.2 Niv.4</t>
  </si>
  <si>
    <t>101-1581</t>
  </si>
  <si>
    <t>KSISKØS1</t>
  </si>
  <si>
    <t>101-1582</t>
  </si>
  <si>
    <t>KSISKØS2</t>
  </si>
  <si>
    <t>101-1583</t>
  </si>
  <si>
    <t>KSISKØS3</t>
  </si>
  <si>
    <t>101-1584</t>
  </si>
  <si>
    <t>KSISKØS4</t>
  </si>
  <si>
    <t>101-1585</t>
  </si>
  <si>
    <t>KSISKØS5</t>
  </si>
  <si>
    <t>101-1586</t>
  </si>
  <si>
    <t>KSISKØS6</t>
  </si>
  <si>
    <t>101-1587</t>
  </si>
  <si>
    <t>KSISKØS7</t>
  </si>
  <si>
    <t>101-1589</t>
  </si>
  <si>
    <t>KSISKØS9</t>
  </si>
  <si>
    <t>101-1590</t>
  </si>
  <si>
    <t>KSISKØS10</t>
  </si>
  <si>
    <t>101-1591</t>
  </si>
  <si>
    <t>KSISKØS13</t>
  </si>
  <si>
    <t>101-1592</t>
  </si>
  <si>
    <t>KSISKØS14</t>
  </si>
  <si>
    <t>101-7201</t>
  </si>
  <si>
    <t>KØØNHAUDIO</t>
  </si>
  <si>
    <t>Audioklinik - Øre/Næse/Hals - Køge</t>
  </si>
  <si>
    <t>101-7240</t>
  </si>
  <si>
    <t>KØGENEUSK</t>
  </si>
  <si>
    <t>USK</t>
  </si>
  <si>
    <t>101-7342</t>
  </si>
  <si>
    <t>101-7451</t>
  </si>
  <si>
    <t>102-1194</t>
  </si>
  <si>
    <t>SLØNHKØ</t>
  </si>
  <si>
    <t>Stoppet enhed (474)</t>
  </si>
  <si>
    <t>102-1228</t>
  </si>
  <si>
    <t>SLØNHAUDKØ</t>
  </si>
  <si>
    <t>Audioklinik - Øre/Næse/Hals - Slagelse</t>
  </si>
  <si>
    <t>102-1904</t>
  </si>
  <si>
    <t>SLPATOLERO</t>
  </si>
  <si>
    <t>Afsnitsledelse - Patologi - Slagelse</t>
  </si>
  <si>
    <t>102-1905</t>
  </si>
  <si>
    <t>SLPATOFORO</t>
  </si>
  <si>
    <t>Forskning - Patologi - Slagelse (K)</t>
  </si>
  <si>
    <t>103-1501</t>
  </si>
  <si>
    <t>104-1193</t>
  </si>
  <si>
    <t>NYØNHKØ</t>
  </si>
  <si>
    <t>Øre/Næse/Hals Afdeling - Nykøbing F</t>
  </si>
  <si>
    <t>104-1227</t>
  </si>
  <si>
    <t>NYØNHAUDKØ</t>
  </si>
  <si>
    <t>Audioklinik - Øre/Næse/Hals - Nykøbing F</t>
  </si>
  <si>
    <t>104-1249</t>
  </si>
  <si>
    <t>NYMEDIRO</t>
  </si>
  <si>
    <t>Medicinsk Afdeling - Nykøbing F.</t>
  </si>
  <si>
    <t>104-7343</t>
  </si>
  <si>
    <t>NYONKOPARO</t>
  </si>
  <si>
    <t>Palliativ team - Onkologi - Nykøbing F.</t>
  </si>
  <si>
    <t>105-1002</t>
  </si>
  <si>
    <t>ROANÆS</t>
  </si>
  <si>
    <t>105-1003</t>
  </si>
  <si>
    <t>ROANÆSPLEJ</t>
  </si>
  <si>
    <t>Plejeafsnit - Anæstesi - Roskilde</t>
  </si>
  <si>
    <t>105-1004</t>
  </si>
  <si>
    <t>ROANÆSOPER</t>
  </si>
  <si>
    <t>Operationsafsnit - Anæstesi - Roskilde</t>
  </si>
  <si>
    <t>105-1005</t>
  </si>
  <si>
    <t>ROANÆSI12</t>
  </si>
  <si>
    <t>Intensiv afs. I 12 - Anæstesi - Roskilde</t>
  </si>
  <si>
    <t>105-1007</t>
  </si>
  <si>
    <t>ROANÆSSTER</t>
  </si>
  <si>
    <t>Sterilcentral - Anæstesi - Roskilde</t>
  </si>
  <si>
    <t>105-1011</t>
  </si>
  <si>
    <t>ROANÆSUDAN</t>
  </si>
  <si>
    <t>Udd. anæstesisygepl. - Anæst. - Rosk.(K)</t>
  </si>
  <si>
    <t>105-1012</t>
  </si>
  <si>
    <t>ROANÆSSIMU</t>
  </si>
  <si>
    <t>Simulationsenheden - Anæstesi - Roskilde</t>
  </si>
  <si>
    <t>105-1013</t>
  </si>
  <si>
    <t>ROANÆSDAGK</t>
  </si>
  <si>
    <t>105-1053</t>
  </si>
  <si>
    <t>ROKIRUA13</t>
  </si>
  <si>
    <t>Sengeafsnit A 13 - Kirurgi - Roskilde</t>
  </si>
  <si>
    <t>105-1054</t>
  </si>
  <si>
    <t>ROKIRUA33</t>
  </si>
  <si>
    <t>Sengeafsnit A 33 - Kirurgi - Roskilde</t>
  </si>
  <si>
    <t>105-1066</t>
  </si>
  <si>
    <t>ROKIRUA77</t>
  </si>
  <si>
    <t>Sengeafsnit A 77 - Kirurgi - Roskilde</t>
  </si>
  <si>
    <t>105-1067</t>
  </si>
  <si>
    <t>ROKIRUELFO</t>
  </si>
  <si>
    <t>Eliteforskningskonsort. kirurgi Roskilde</t>
  </si>
  <si>
    <t>105-1080</t>
  </si>
  <si>
    <t>ROUROL</t>
  </si>
  <si>
    <t>105-1082</t>
  </si>
  <si>
    <t>ROUROLD11</t>
  </si>
  <si>
    <t>Sengeafsnit D 11 - Urologi - Roskilde</t>
  </si>
  <si>
    <t>105-1083</t>
  </si>
  <si>
    <t>ROUROLD31</t>
  </si>
  <si>
    <t>Stoppet enhed (475)</t>
  </si>
  <si>
    <t>105-1084</t>
  </si>
  <si>
    <t>ROUROLAMBU</t>
  </si>
  <si>
    <t>Ambulatorium - Urologi - Roskilde</t>
  </si>
  <si>
    <t>105-1150</t>
  </si>
  <si>
    <t>ROGYOB</t>
  </si>
  <si>
    <t>105-1152</t>
  </si>
  <si>
    <t>ROGYOBG73</t>
  </si>
  <si>
    <t>Svanger/barsel G73 - Gyn/Obs - Roskilde</t>
  </si>
  <si>
    <t>105-1153</t>
  </si>
  <si>
    <t>ROGYOBFG</t>
  </si>
  <si>
    <t>Fødende FG - Gyn/Obs - Roskilde</t>
  </si>
  <si>
    <t>105-1155</t>
  </si>
  <si>
    <t>105-1156</t>
  </si>
  <si>
    <t>105-1157</t>
  </si>
  <si>
    <t>ROGYOBDAGK</t>
  </si>
  <si>
    <t>Dagkirurgisk - Gyn/Obs - Roskilde</t>
  </si>
  <si>
    <t>105-1160</t>
  </si>
  <si>
    <t>ROGYOBFORS</t>
  </si>
  <si>
    <t>Forskning - Gyn/Obs - Roskilde</t>
  </si>
  <si>
    <t>105-1161</t>
  </si>
  <si>
    <t>ROGYOBEFOR</t>
  </si>
  <si>
    <t>Eliteforsk.konsort. Gyn/OBS Roskilde (K)</t>
  </si>
  <si>
    <t>105-1190</t>
  </si>
  <si>
    <t>ROØNH</t>
  </si>
  <si>
    <t>Øre/Næse/Hals/Kæbe Afdeling - Roskilde</t>
  </si>
  <si>
    <t>105-1201</t>
  </si>
  <si>
    <t>ROØJEN</t>
  </si>
  <si>
    <t>105-1210</t>
  </si>
  <si>
    <t>ROPLBRPLBR</t>
  </si>
  <si>
    <t>Plastikkirurgisk Afdeling - Roskilde</t>
  </si>
  <si>
    <t>105-1212</t>
  </si>
  <si>
    <t>ROPLBRP93</t>
  </si>
  <si>
    <t>Sengeafs. P 93 -Plastikkirurgi -Roskilde</t>
  </si>
  <si>
    <t>105-1213</t>
  </si>
  <si>
    <t>ROPLBRAMBU</t>
  </si>
  <si>
    <t>Ambulatorium - Plastikkirurgi - Roskilde</t>
  </si>
  <si>
    <t>105-1226</t>
  </si>
  <si>
    <t>105-1240</t>
  </si>
  <si>
    <t>ROMEDI</t>
  </si>
  <si>
    <t>105-1243</t>
  </si>
  <si>
    <t>ROMEDIB72</t>
  </si>
  <si>
    <t>Sengeafsnit B 72 - Medicin - Roskilde</t>
  </si>
  <si>
    <t>105-1244</t>
  </si>
  <si>
    <t>ROMEDIB77</t>
  </si>
  <si>
    <t>Sengeafsnit B 77 - Medic - Roskilde</t>
  </si>
  <si>
    <t>105-1245</t>
  </si>
  <si>
    <t>ROMEDIB92</t>
  </si>
  <si>
    <t>Sengeafsnit B 92 - Medicin - Roskilde</t>
  </si>
  <si>
    <t>105-1246</t>
  </si>
  <si>
    <t>ROMEDIAMBU</t>
  </si>
  <si>
    <t>Ambulatorium - Medicin - Roskilde</t>
  </si>
  <si>
    <t>105-1247</t>
  </si>
  <si>
    <t>ROMEDIMODT</t>
  </si>
  <si>
    <t>Modtagelsen - Medicin - Roskilde</t>
  </si>
  <si>
    <t>105-1248</t>
  </si>
  <si>
    <t>ROMEDILÆSE</t>
  </si>
  <si>
    <t>Lægesekretær - Medicin - Roskilde</t>
  </si>
  <si>
    <t>105-1250</t>
  </si>
  <si>
    <t>ROMEDIDIAL</t>
  </si>
  <si>
    <t>Hæmodialysen - Medicin - Roskilde</t>
  </si>
  <si>
    <t>105-1252</t>
  </si>
  <si>
    <t>ROMEDICAPD</t>
  </si>
  <si>
    <t>CAPD/Nefrolog amb - Medicin - Roskilde</t>
  </si>
  <si>
    <t>105-1254</t>
  </si>
  <si>
    <t>ROMEDILÆSM</t>
  </si>
  <si>
    <t>Sekretærer - Modt.- Medicin - Rosk. (VP)</t>
  </si>
  <si>
    <t>105-1313</t>
  </si>
  <si>
    <t>ROKARD</t>
  </si>
  <si>
    <t>105-1314</t>
  </si>
  <si>
    <t>ROKARDLÆSE</t>
  </si>
  <si>
    <t>Lægesekretær - Kardiologisk - Roskilde</t>
  </si>
  <si>
    <t>105-1316</t>
  </si>
  <si>
    <t>ROKARDAMBU</t>
  </si>
  <si>
    <t>Ambulatorium - Kardiologisk - Roskilde</t>
  </si>
  <si>
    <t>105-1317</t>
  </si>
  <si>
    <t>ROKARDB71</t>
  </si>
  <si>
    <t>Sengeafs. B71 - Kardiologisk - Roskilde</t>
  </si>
  <si>
    <t>105-1318</t>
  </si>
  <si>
    <t>ROKARDB75</t>
  </si>
  <si>
    <t>Sengeafsnit B75 - Kardiologisk - Rosk.</t>
  </si>
  <si>
    <t>105-1319</t>
  </si>
  <si>
    <t>ROKARDLABO</t>
  </si>
  <si>
    <t>Laboratorium - Kardiologisk - Roskilde</t>
  </si>
  <si>
    <t>105-1323</t>
  </si>
  <si>
    <t>105-1326</t>
  </si>
  <si>
    <t>ROKARDPROJ</t>
  </si>
  <si>
    <t>Projektafsnit - Kardiologisk - Roskilde</t>
  </si>
  <si>
    <t>105-1327</t>
  </si>
  <si>
    <t>ROONKO</t>
  </si>
  <si>
    <t>105-1329</t>
  </si>
  <si>
    <t>ROONKOLÆSE</t>
  </si>
  <si>
    <t>Sekretærer - Onkologi - Roskilde</t>
  </si>
  <si>
    <t>105-1330</t>
  </si>
  <si>
    <t>ROONKOO81</t>
  </si>
  <si>
    <t>Afs. O 81 - Onkologi - Roskilde</t>
  </si>
  <si>
    <t>105-1331</t>
  </si>
  <si>
    <t>ROONKOAMBU</t>
  </si>
  <si>
    <t>Ambulatorium - Onkologi - Roskilde</t>
  </si>
  <si>
    <t>105-1335</t>
  </si>
  <si>
    <t>ROONKOPALL</t>
  </si>
  <si>
    <t>Palliativt Team - Onkologi - Roskilde</t>
  </si>
  <si>
    <t>105-1336</t>
  </si>
  <si>
    <t>ROONKO81</t>
  </si>
  <si>
    <t>Palliativt sengeafs. 81 - Onk. - Rosk.</t>
  </si>
  <si>
    <t>105-1340</t>
  </si>
  <si>
    <t>ROHÆMA</t>
  </si>
  <si>
    <t>105-1342</t>
  </si>
  <si>
    <t>ROHÆMALÆSE</t>
  </si>
  <si>
    <t>Lægesekretær - Hæmatologi - Roskilde</t>
  </si>
  <si>
    <t>105-1343</t>
  </si>
  <si>
    <t>ROHÆMAAMMY</t>
  </si>
  <si>
    <t>Sengeafs/amb. MY - Hæmatologi - Roskilde</t>
  </si>
  <si>
    <t>105-1344</t>
  </si>
  <si>
    <t>ROHÆMAAMBU</t>
  </si>
  <si>
    <t>Ambulatorium - Hæmatologi - Roskilde</t>
  </si>
  <si>
    <t>105-1346</t>
  </si>
  <si>
    <t>ROHÆMAFORS</t>
  </si>
  <si>
    <t>Forskning - Hæmatologi - Roskilde</t>
  </si>
  <si>
    <t>105-1350</t>
  </si>
  <si>
    <t>ROPÆDI</t>
  </si>
  <si>
    <t>105-1352</t>
  </si>
  <si>
    <t>ROPÆDIC10</t>
  </si>
  <si>
    <t>Sengeafsnit C 10 - Pædiatri - Roskilde</t>
  </si>
  <si>
    <t>105-1353</t>
  </si>
  <si>
    <t>ROPÆDIC30</t>
  </si>
  <si>
    <t>Sengeafsnit C 30 - Pædiatri - Roskilde</t>
  </si>
  <si>
    <t>105-1354</t>
  </si>
  <si>
    <t>ROPÆDIC74</t>
  </si>
  <si>
    <t>Neonatalafsnit C 74 - Pædiatri - Rosk.</t>
  </si>
  <si>
    <t>105-1355</t>
  </si>
  <si>
    <t>ROPÆDIAMBU</t>
  </si>
  <si>
    <t>Ambulatorium - Pædiatri - Roskilde</t>
  </si>
  <si>
    <t>105-1358</t>
  </si>
  <si>
    <t>ROPÆDIGENE</t>
  </si>
  <si>
    <t>Klin. Genetisk Enhed - Pædiatri - Rosk.</t>
  </si>
  <si>
    <t>105-1375</t>
  </si>
  <si>
    <t>RONEUR</t>
  </si>
  <si>
    <t>105-1377</t>
  </si>
  <si>
    <t>RONEURN61</t>
  </si>
  <si>
    <t>Sengeafsnit N 61 - Neurologi - Roskilde</t>
  </si>
  <si>
    <t>105-1383</t>
  </si>
  <si>
    <t>RONEURN80</t>
  </si>
  <si>
    <t>Sengeafsnit N 80 - Neurologi - Roskilde</t>
  </si>
  <si>
    <t>105-1390</t>
  </si>
  <si>
    <t>ROREUMREUM</t>
  </si>
  <si>
    <t>Reumatologisk Afdeling - Roskilde</t>
  </si>
  <si>
    <t>105-1410</t>
  </si>
  <si>
    <t>KØGERI</t>
  </si>
  <si>
    <t>105-1412</t>
  </si>
  <si>
    <t>105-1413</t>
  </si>
  <si>
    <t>ROGERIDAG</t>
  </si>
  <si>
    <t>Dagafsnit - Geriatri - Roskilde</t>
  </si>
  <si>
    <t>105-1430</t>
  </si>
  <si>
    <t>RODERM</t>
  </si>
  <si>
    <t>105-1440</t>
  </si>
  <si>
    <t>ROBILLBILL</t>
  </si>
  <si>
    <t>Billeddiagnostisk Afdeling - Roskilde</t>
  </si>
  <si>
    <t>105-1465</t>
  </si>
  <si>
    <t>ROPATO</t>
  </si>
  <si>
    <t>105-1473</t>
  </si>
  <si>
    <t>ROBIOK</t>
  </si>
  <si>
    <t>Klinisk Biokemisk Afdeling - SUH</t>
  </si>
  <si>
    <t>105-1525</t>
  </si>
  <si>
    <t>RODRIFTEKN</t>
  </si>
  <si>
    <t>Teknik - Drift - Roskilde</t>
  </si>
  <si>
    <t>105-1526</t>
  </si>
  <si>
    <t>RODRIFGART</t>
  </si>
  <si>
    <t>Gartner - Drift - Roskilde (K)</t>
  </si>
  <si>
    <t>105-1527</t>
  </si>
  <si>
    <t>KSVLLLRODE</t>
  </si>
  <si>
    <t>105-1528</t>
  </si>
  <si>
    <t>RODRIFVÆGT</t>
  </si>
  <si>
    <t>Vægtertjenesten - Drift - Roskilde</t>
  </si>
  <si>
    <t>105-1529</t>
  </si>
  <si>
    <t>KSVLLLROPO</t>
  </si>
  <si>
    <t>105-1530</t>
  </si>
  <si>
    <t>RODRIFINFO</t>
  </si>
  <si>
    <t>Informationen - Drift - Roskilde</t>
  </si>
  <si>
    <t>105-1532</t>
  </si>
  <si>
    <t>KSVLLLROLE</t>
  </si>
  <si>
    <t>105-1575</t>
  </si>
  <si>
    <t>KSISROS11</t>
  </si>
  <si>
    <t>105-1576</t>
  </si>
  <si>
    <t>KSISROS15</t>
  </si>
  <si>
    <t>105-1647</t>
  </si>
  <si>
    <t>ROSTABHERS</t>
  </si>
  <si>
    <t>Henvisningsenhed(RS) - Stab - Roskilde</t>
  </si>
  <si>
    <t>105-1687</t>
  </si>
  <si>
    <t>KØSTABSOSO</t>
  </si>
  <si>
    <t>Socialrådgivere - Stab - Køge</t>
  </si>
  <si>
    <t>105-1902</t>
  </si>
  <si>
    <t>ROPATOLED</t>
  </si>
  <si>
    <t>Afsnitsledelse - Patologi - Roskilde</t>
  </si>
  <si>
    <t>105-7231</t>
  </si>
  <si>
    <t>105-7232</t>
  </si>
  <si>
    <t>105-7331</t>
  </si>
  <si>
    <t>Klinisk Onkologisk afdeling</t>
  </si>
  <si>
    <t>105-7332</t>
  </si>
  <si>
    <t>ROONKOLED</t>
  </si>
  <si>
    <t>Afsnitsledelse - Onkologi - Roskilde</t>
  </si>
  <si>
    <t>105-7334</t>
  </si>
  <si>
    <t>ROONKOFÆLL</t>
  </si>
  <si>
    <t>Fælles - Onkologi - Roskilde</t>
  </si>
  <si>
    <t>105-7335</t>
  </si>
  <si>
    <t>105-7336</t>
  </si>
  <si>
    <t>105-7337</t>
  </si>
  <si>
    <t>105-7340</t>
  </si>
  <si>
    <t>105-7341</t>
  </si>
  <si>
    <t>105-7361</t>
  </si>
  <si>
    <t>105-7362</t>
  </si>
  <si>
    <t>ROUROLLED</t>
  </si>
  <si>
    <t>Afsnitsledelse - Urologi - Roskilde</t>
  </si>
  <si>
    <t>105-7364</t>
  </si>
  <si>
    <t>105-7366</t>
  </si>
  <si>
    <t>105-7367</t>
  </si>
  <si>
    <t>NÆUROLFORO</t>
  </si>
  <si>
    <t>105-7375</t>
  </si>
  <si>
    <t>ROUROLD13</t>
  </si>
  <si>
    <t>Sengeafsnit D 13 - Urologi - Roskilde</t>
  </si>
  <si>
    <t>105-7381</t>
  </si>
  <si>
    <t>105-7384</t>
  </si>
  <si>
    <t>ROØJENLED</t>
  </si>
  <si>
    <t>Afsnitsledelse - Øjenafdeling - Roskilde</t>
  </si>
  <si>
    <t>105-7385</t>
  </si>
  <si>
    <t>105-7452</t>
  </si>
  <si>
    <t>106-1225</t>
  </si>
  <si>
    <t>Ambulatori. - Tand-Mund-Kæbekir. - Næst.</t>
  </si>
  <si>
    <t>106-1502</t>
  </si>
  <si>
    <t>106-1907</t>
  </si>
  <si>
    <t>106-7333</t>
  </si>
  <si>
    <t>106-7345</t>
  </si>
  <si>
    <t>106-7346</t>
  </si>
  <si>
    <t>106-7347</t>
  </si>
  <si>
    <t>106-7348</t>
  </si>
  <si>
    <t>106-7349</t>
  </si>
  <si>
    <t>106-7352</t>
  </si>
  <si>
    <t>106-7353</t>
  </si>
  <si>
    <t>106-7363</t>
  </si>
  <si>
    <t>106-7371</t>
  </si>
  <si>
    <t>106-7373</t>
  </si>
  <si>
    <t>106-7374</t>
  </si>
  <si>
    <t>106-7386</t>
  </si>
  <si>
    <t>106-7391</t>
  </si>
  <si>
    <t>106-7392</t>
  </si>
  <si>
    <t>123-7235</t>
  </si>
  <si>
    <t>123-7237</t>
  </si>
  <si>
    <t>RIPLBRRO</t>
  </si>
  <si>
    <t>Brystkirurgisk Afdeling - Ringsted</t>
  </si>
  <si>
    <t>129-1095</t>
  </si>
  <si>
    <t>129-1454</t>
  </si>
  <si>
    <t>FABILLFÆKØ</t>
  </si>
  <si>
    <t>Fælles - Røntgen - Fakse</t>
  </si>
  <si>
    <t>129-1560</t>
  </si>
  <si>
    <t>FADRIFTEKØ</t>
  </si>
  <si>
    <t>Stoppet enhed (454)</t>
  </si>
  <si>
    <t>811-1045</t>
  </si>
  <si>
    <t>ROKIRU</t>
  </si>
  <si>
    <t>811-1046</t>
  </si>
  <si>
    <t>KØKIRULÆSE</t>
  </si>
  <si>
    <t>Lægesekretær - Kirurgi - Køge</t>
  </si>
  <si>
    <t>811-1048</t>
  </si>
  <si>
    <t>ROKIRUFORS</t>
  </si>
  <si>
    <t>Driftsmæssig forskning -Kirurgi - Ro (K)</t>
  </si>
  <si>
    <t>811-1090</t>
  </si>
  <si>
    <t>RORADI</t>
  </si>
  <si>
    <t>811-1385</t>
  </si>
  <si>
    <t>ROREUM</t>
  </si>
  <si>
    <t>811-1515</t>
  </si>
  <si>
    <t>RODRIF</t>
  </si>
  <si>
    <t>811-1570</t>
  </si>
  <si>
    <t>KSISKØ</t>
  </si>
  <si>
    <t>811-1611</t>
  </si>
  <si>
    <t>ROSTAB</t>
  </si>
  <si>
    <t>811-1612</t>
  </si>
  <si>
    <t>ROSTABKVAL</t>
  </si>
  <si>
    <t>Kvalitet og Målstyring - Stab - Roskilde</t>
  </si>
  <si>
    <t>811-1614</t>
  </si>
  <si>
    <t>ROSTABINFO</t>
  </si>
  <si>
    <t>Informatik og Patientser. - Stab - Rosk.</t>
  </si>
  <si>
    <t>811-1615</t>
  </si>
  <si>
    <t>ROSTABØKON</t>
  </si>
  <si>
    <t>Økonomi og Analyse - Stab - Roskilde</t>
  </si>
  <si>
    <t>811-1616</t>
  </si>
  <si>
    <t>ROSTABHRAM</t>
  </si>
  <si>
    <t>HR og Uddannelse - Stab - Roskilde</t>
  </si>
  <si>
    <t>811-1641</t>
  </si>
  <si>
    <t>ROSUH</t>
  </si>
  <si>
    <t>811-1650</t>
  </si>
  <si>
    <t>ROSTABBIBL</t>
  </si>
  <si>
    <t>Bibliotek - Generel - Roskilde-Køge</t>
  </si>
  <si>
    <t>811-1651</t>
  </si>
  <si>
    <t>ROGENEUNIV</t>
  </si>
  <si>
    <t>Universitetsfunk. - Gener. - Rosk.-Køge</t>
  </si>
  <si>
    <t>811-1653</t>
  </si>
  <si>
    <t>ROSTABJOUR</t>
  </si>
  <si>
    <t>Journalarkiv - Generel - Roskilde</t>
  </si>
  <si>
    <t>811-1654</t>
  </si>
  <si>
    <t>ROGENEUDDA</t>
  </si>
  <si>
    <t>Uddannelseskonsulenter - Generel - Nord</t>
  </si>
  <si>
    <t>811-1655</t>
  </si>
  <si>
    <t>ROGENESYVU</t>
  </si>
  <si>
    <t>Sygeplejens Videregående Udd. ((K)</t>
  </si>
  <si>
    <t>811-1657</t>
  </si>
  <si>
    <t>ROGENEKVAL</t>
  </si>
  <si>
    <t>Kvaliltetsarbejde (K)</t>
  </si>
  <si>
    <t>811-1659</t>
  </si>
  <si>
    <t>ROGENELÆEE</t>
  </si>
  <si>
    <t>Lægesekretærelever - Generel - Roskilde</t>
  </si>
  <si>
    <t>811-1661</t>
  </si>
  <si>
    <t>ROSTABKBLÆ</t>
  </si>
  <si>
    <t>KB-læger i praksis - Gen. - Rosk.-Køge</t>
  </si>
  <si>
    <t>811-1663</t>
  </si>
  <si>
    <t>ROARMISIKK</t>
  </si>
  <si>
    <t>Sikkerhedsorg. - Generel - Rosk.-Køge</t>
  </si>
  <si>
    <t>811-1666</t>
  </si>
  <si>
    <t>ROGENEORGP</t>
  </si>
  <si>
    <t>Organisationspuljen (K)</t>
  </si>
  <si>
    <t>811-1671i</t>
  </si>
  <si>
    <t>ROSUH-i</t>
  </si>
  <si>
    <t>811-1671j</t>
  </si>
  <si>
    <t>ROSUH-j</t>
  </si>
  <si>
    <t>811-1672</t>
  </si>
  <si>
    <t>ROGENEPRKO</t>
  </si>
  <si>
    <t>Praksiskonsulenter - Gen. - Rosk.-Køge</t>
  </si>
  <si>
    <t>811-1674</t>
  </si>
  <si>
    <t>ROSTABHESU</t>
  </si>
  <si>
    <t>Henvisningsenhed(SUH) - Stab - Roskilde</t>
  </si>
  <si>
    <t>811-1676</t>
  </si>
  <si>
    <t>ROGENEPRA1</t>
  </si>
  <si>
    <t>Læ. int. alm. med/Fa1 - Ge. - Rosk.-Køge</t>
  </si>
  <si>
    <t>811-1680</t>
  </si>
  <si>
    <t>ROGENEFARM</t>
  </si>
  <si>
    <t>Klinisk Farmakologisk Enhed</t>
  </si>
  <si>
    <t>811-1681</t>
  </si>
  <si>
    <t>811-1682</t>
  </si>
  <si>
    <t>ROSTABPATI</t>
  </si>
  <si>
    <t>Patientsikkert Sygehus</t>
  </si>
  <si>
    <t>811-1683</t>
  </si>
  <si>
    <t>811-1685</t>
  </si>
  <si>
    <t>ROSTABSO</t>
  </si>
  <si>
    <t>Socialrådgiverafdelingen - Stab - Rosk.</t>
  </si>
  <si>
    <t>811-1701</t>
  </si>
  <si>
    <t>ROGENEFEIT</t>
  </si>
  <si>
    <t>Festival og IT undervisning (K)</t>
  </si>
  <si>
    <t>811-1702b</t>
  </si>
  <si>
    <t>ROSUH-b</t>
  </si>
  <si>
    <t>811-1901</t>
  </si>
  <si>
    <t>811-7230</t>
  </si>
  <si>
    <t>ROPLBR</t>
  </si>
  <si>
    <t>811-7368</t>
  </si>
  <si>
    <t>ROUROLFÆLL</t>
  </si>
  <si>
    <t>Fælles - Urologi - Roskilde</t>
  </si>
  <si>
    <t>811-7369</t>
  </si>
  <si>
    <t>ROUROLLÆSE</t>
  </si>
  <si>
    <t>Lægesekretær - Urologi - Roskilde</t>
  </si>
  <si>
    <t>811-7387</t>
  </si>
  <si>
    <t>ROØJENFÆLL</t>
  </si>
  <si>
    <t>Fælles - Øjenafdeling - Roskilde</t>
  </si>
  <si>
    <t>811-7388</t>
  </si>
  <si>
    <t>ROØJENLÆSE</t>
  </si>
  <si>
    <t>Lægesekretær - Øjenafdeling - Roskilde</t>
  </si>
  <si>
    <t>811-7450</t>
  </si>
  <si>
    <t>XD-0000014672-00001</t>
  </si>
  <si>
    <t>NO-Boligfradrag/gas og el/varme</t>
  </si>
  <si>
    <t>4100-4021</t>
  </si>
  <si>
    <t>SKELBAKKEN</t>
  </si>
  <si>
    <t>Bo- og Aflastningstillbud Skelbakken</t>
  </si>
  <si>
    <t>4100-4021b</t>
  </si>
  <si>
    <t>SKELBAKKEN-b</t>
  </si>
  <si>
    <t>4100-4021j</t>
  </si>
  <si>
    <t>SKELBAKKEN-j</t>
  </si>
  <si>
    <t>4101-4022</t>
  </si>
  <si>
    <t>SKBØRN</t>
  </si>
  <si>
    <t>Børnehuset</t>
  </si>
  <si>
    <t>4101-4023</t>
  </si>
  <si>
    <t>SKUNGE</t>
  </si>
  <si>
    <t>Ungehuset</t>
  </si>
  <si>
    <t>4101-4024</t>
  </si>
  <si>
    <t>SKMELLEMHU</t>
  </si>
  <si>
    <t>Mellemhuset</t>
  </si>
  <si>
    <t>4101-4025</t>
  </si>
  <si>
    <t>SKVIKARHUS</t>
  </si>
  <si>
    <t>Vikarhuset</t>
  </si>
  <si>
    <t>4101-4029</t>
  </si>
  <si>
    <t>4101-4030</t>
  </si>
  <si>
    <t>4101-4031</t>
  </si>
  <si>
    <t>4101-4032</t>
  </si>
  <si>
    <t>4110-4026</t>
  </si>
  <si>
    <t>SKAFLA</t>
  </si>
  <si>
    <t>Aflastningshuset</t>
  </si>
  <si>
    <t>4110-4034</t>
  </si>
  <si>
    <t>XG-2401014805-00001</t>
  </si>
  <si>
    <t>Kostfradrag Skelbakken</t>
  </si>
  <si>
    <t>40494852eb</t>
  </si>
  <si>
    <t>RHSOCIAL-eb</t>
  </si>
  <si>
    <t>Socialafdelingen (ikke pæd.stud.)</t>
  </si>
  <si>
    <t>4049-4855e</t>
  </si>
  <si>
    <t>RHSOCIAL-e</t>
  </si>
  <si>
    <t>Socialafdelingen (pæd.stud.)</t>
  </si>
  <si>
    <t>40494855eb</t>
  </si>
  <si>
    <t>4049-4856</t>
  </si>
  <si>
    <t>RHSOCIAL</t>
  </si>
  <si>
    <t>Socialafdelingen (strategipuljen)</t>
  </si>
  <si>
    <t>4481-4831</t>
  </si>
  <si>
    <t>Socialafdelingen</t>
  </si>
  <si>
    <t>4481-4831b</t>
  </si>
  <si>
    <t>RHSOCIAL-b</t>
  </si>
  <si>
    <t>4481-4831e</t>
  </si>
  <si>
    <t>651-6503</t>
  </si>
  <si>
    <t>SSA-ELEV (ALM)</t>
  </si>
  <si>
    <t>Social- og Sundhedsassistentelever (ALM)</t>
  </si>
  <si>
    <t>651-6504</t>
  </si>
  <si>
    <t>SSA-ELEV (VOK)</t>
  </si>
  <si>
    <t>Social- og Sundhedsassistentelever (VOK)</t>
  </si>
  <si>
    <t>SFSTEVNSFO-p</t>
  </si>
  <si>
    <t>Kognitiv Forbehandling</t>
  </si>
  <si>
    <t>Styrket uddannelsesindsats</t>
  </si>
  <si>
    <t>Kognitiv Uddannelse</t>
  </si>
  <si>
    <t>4100-4141</t>
  </si>
  <si>
    <t>SFSTEVNSFO</t>
  </si>
  <si>
    <t>4101-4142</t>
  </si>
  <si>
    <t>SFØST</t>
  </si>
  <si>
    <t>Afdeling Øst</t>
  </si>
  <si>
    <t>4101-4143</t>
  </si>
  <si>
    <t>SFSYD</t>
  </si>
  <si>
    <t>Afdeling Syd</t>
  </si>
  <si>
    <t>4101-4144</t>
  </si>
  <si>
    <t>SFVEST</t>
  </si>
  <si>
    <t>Afdeling Vest</t>
  </si>
  <si>
    <t>4101-4146b</t>
  </si>
  <si>
    <t>SFSTEVNSFO-b</t>
  </si>
  <si>
    <t>4101-4148</t>
  </si>
  <si>
    <t>SFDAG</t>
  </si>
  <si>
    <t>Dagtilbud</t>
  </si>
  <si>
    <t>4113-4147</t>
  </si>
  <si>
    <t>SFSKOLE</t>
  </si>
  <si>
    <t>SF Intern skole</t>
  </si>
  <si>
    <t>XG-2501216707-00001</t>
  </si>
  <si>
    <t>SF-Afdøst Kostfradrag</t>
  </si>
  <si>
    <t>XG-6595000104-00001</t>
  </si>
  <si>
    <t>SFSTEVNSFO Personaleforening</t>
  </si>
  <si>
    <t>802-6905-6</t>
  </si>
  <si>
    <t>UnderStø(tj)</t>
  </si>
  <si>
    <t>Supplementsunderstøt.. og Råd.løn (egen)</t>
  </si>
  <si>
    <t>802-6905-7</t>
  </si>
  <si>
    <t>UndeStøÆ(tj)</t>
  </si>
  <si>
    <t>Supplementsunderstøt. og Råd.løn (ægte)</t>
  </si>
  <si>
    <t>3181-3811</t>
  </si>
  <si>
    <t>APOTEKER</t>
  </si>
  <si>
    <t>Apo-Sygehusapoteket</t>
  </si>
  <si>
    <t>3181-3811b</t>
  </si>
  <si>
    <t>APOTEKER-b</t>
  </si>
  <si>
    <t>3181-3811i</t>
  </si>
  <si>
    <t>APOTEKER-i</t>
  </si>
  <si>
    <t>3181-3811j</t>
  </si>
  <si>
    <t>APOTEKER-j</t>
  </si>
  <si>
    <t>3182-3821</t>
  </si>
  <si>
    <t>APLKF</t>
  </si>
  <si>
    <t>Apo-LKF-Logistik og Klinisk farmaci</t>
  </si>
  <si>
    <t>3183-3831</t>
  </si>
  <si>
    <t>Apo-Kvalitet</t>
  </si>
  <si>
    <t>3184-3841</t>
  </si>
  <si>
    <t>APPRODSERO</t>
  </si>
  <si>
    <t>Apo-Produktion-Service-Roskilde</t>
  </si>
  <si>
    <t>3184-3842</t>
  </si>
  <si>
    <t>APPRODLARO</t>
  </si>
  <si>
    <t>Apo-Produktion-Lager-Roskilde</t>
  </si>
  <si>
    <t>3184-3843</t>
  </si>
  <si>
    <t>APPRODEXTE</t>
  </si>
  <si>
    <t>Apo-Produktion-Extemporær</t>
  </si>
  <si>
    <t>3185-3822</t>
  </si>
  <si>
    <t>Apo-Log-Logistik</t>
  </si>
  <si>
    <t>3186-3823</t>
  </si>
  <si>
    <t>APKF</t>
  </si>
  <si>
    <t>Apo-KF-Klinisk farmaci</t>
  </si>
  <si>
    <t>APOTEKER-p</t>
  </si>
  <si>
    <t>Screeningsmodel af ældre til medicingen.</t>
  </si>
  <si>
    <t>SRSYNSREFS-p</t>
  </si>
  <si>
    <t>ROBOBRAILLE 2</t>
  </si>
  <si>
    <t>Sommerskolen</t>
  </si>
  <si>
    <t>Sommerskolen SV</t>
  </si>
  <si>
    <t>4411-4500</t>
  </si>
  <si>
    <t>SRSYNSREFS</t>
  </si>
  <si>
    <t>4411-4501</t>
  </si>
  <si>
    <t>SRADMIADMI</t>
  </si>
  <si>
    <t>SR Administration</t>
  </si>
  <si>
    <t>4411-4501B</t>
  </si>
  <si>
    <t>SRSYNSREFS-b</t>
  </si>
  <si>
    <t>4411-4503</t>
  </si>
  <si>
    <t>SRSERV</t>
  </si>
  <si>
    <t>SR Service og transport</t>
  </si>
  <si>
    <t>4411-4513</t>
  </si>
  <si>
    <t>SRBOOMAMBU</t>
  </si>
  <si>
    <t>Stoppet enhed (518)</t>
  </si>
  <si>
    <t>4411-4521</t>
  </si>
  <si>
    <t>SR Serviceafdelingen</t>
  </si>
  <si>
    <t>4412-4531</t>
  </si>
  <si>
    <t>SRSKOLKONS</t>
  </si>
  <si>
    <t>SR Skolekonsulenter skoleområdet</t>
  </si>
  <si>
    <t>4412-4532</t>
  </si>
  <si>
    <t>SRSKOLVOKS</t>
  </si>
  <si>
    <t>SR Voksenskole (K)</t>
  </si>
  <si>
    <t>4412-4534</t>
  </si>
  <si>
    <t>SRSKOLEFTE</t>
  </si>
  <si>
    <t>SR Efterskole - Skole (K)</t>
  </si>
  <si>
    <t>4413-4539</t>
  </si>
  <si>
    <t>SRSKOLSFO</t>
  </si>
  <si>
    <t>4414-4537</t>
  </si>
  <si>
    <t>SRBOOMFLØJ</t>
  </si>
  <si>
    <t>SR Fløjen</t>
  </si>
  <si>
    <t>4414-4540</t>
  </si>
  <si>
    <t>SRBOOMEFTB</t>
  </si>
  <si>
    <t>SR Efterskole - Bo</t>
  </si>
  <si>
    <t>4414-4541</t>
  </si>
  <si>
    <t>SRBOOMBIRK</t>
  </si>
  <si>
    <t>SR Birkehuset</t>
  </si>
  <si>
    <t>4414-4542</t>
  </si>
  <si>
    <t>SRBOOMEGEH</t>
  </si>
  <si>
    <t>SR Egehuset</t>
  </si>
  <si>
    <t>4414-4561</t>
  </si>
  <si>
    <t>SRBOOMFJOR</t>
  </si>
  <si>
    <t>Stoppet enhed (517)</t>
  </si>
  <si>
    <t>4414-4572</t>
  </si>
  <si>
    <t>SRBOOMVEST</t>
  </si>
  <si>
    <t>SR Vest og Toppen - Boområde 1</t>
  </si>
  <si>
    <t>4414-4572i</t>
  </si>
  <si>
    <t>SRBOOMVEST-i</t>
  </si>
  <si>
    <t>4414-4572j</t>
  </si>
  <si>
    <t>SRBOOMVEST-j</t>
  </si>
  <si>
    <t>4415-4581</t>
  </si>
  <si>
    <t>SRMATE</t>
  </si>
  <si>
    <t>SR Materialeproduktion og formidling</t>
  </si>
  <si>
    <t>4415-4591</t>
  </si>
  <si>
    <t>4416-4597</t>
  </si>
  <si>
    <t>SRSPECKOMM</t>
  </si>
  <si>
    <t>SR Kommuneaftaler / IDV</t>
  </si>
  <si>
    <t>4416-4599</t>
  </si>
  <si>
    <t>701-001</t>
  </si>
  <si>
    <t>TPE07FEPA</t>
  </si>
  <si>
    <t>Egen pension (ass) - Forsikrede - 010107</t>
  </si>
  <si>
    <t>701-201</t>
  </si>
  <si>
    <t>TPE07FOÆP</t>
  </si>
  <si>
    <t>Opsat ægtefælle pension - Forsik.-010107</t>
  </si>
  <si>
    <t>701-501</t>
  </si>
  <si>
    <t>TPE07FEP</t>
  </si>
  <si>
    <t>Egen pension - Forsikrede - 010107</t>
  </si>
  <si>
    <t>701-601</t>
  </si>
  <si>
    <t>TPE07FOP</t>
  </si>
  <si>
    <t>Opsat pension - Forsikrede - 010107</t>
  </si>
  <si>
    <t>701-701</t>
  </si>
  <si>
    <t>TPE07FÆP</t>
  </si>
  <si>
    <t>Ægtefælle pension - Forsikrede - 010107</t>
  </si>
  <si>
    <t>701-801</t>
  </si>
  <si>
    <t>TPE07FBP</t>
  </si>
  <si>
    <t>Børne pension - Forsikrede - 010107</t>
  </si>
  <si>
    <t>701-901</t>
  </si>
  <si>
    <t>TPE07FEPP</t>
  </si>
  <si>
    <t>Egen pension (pl.) - Forsikrede - 010107</t>
  </si>
  <si>
    <t>802-001</t>
  </si>
  <si>
    <t>802-110</t>
  </si>
  <si>
    <t>TPF07FEP</t>
  </si>
  <si>
    <t>Egen pension - Forsikrede</t>
  </si>
  <si>
    <t>802-201</t>
  </si>
  <si>
    <t>802-210</t>
  </si>
  <si>
    <t>TPF07FOP</t>
  </si>
  <si>
    <t>Opsat pension - Forsikrede</t>
  </si>
  <si>
    <t>802-310</t>
  </si>
  <si>
    <t>TPF07FÆP</t>
  </si>
  <si>
    <t>Ægtefælle pension - Forsikrede</t>
  </si>
  <si>
    <t>802-410</t>
  </si>
  <si>
    <t>TPF07FOÆP</t>
  </si>
  <si>
    <t>Opsat ægtefælle pension - Forsikrede</t>
  </si>
  <si>
    <t>802-501</t>
  </si>
  <si>
    <t>802-510</t>
  </si>
  <si>
    <t>TPF07FBP</t>
  </si>
  <si>
    <t>802-601</t>
  </si>
  <si>
    <t>802-701</t>
  </si>
  <si>
    <t>802-801</t>
  </si>
  <si>
    <t>802-901</t>
  </si>
  <si>
    <t>991-001</t>
  </si>
  <si>
    <t>TPDANSKREG</t>
  </si>
  <si>
    <t>Danske regioner - tjenestemandspension</t>
  </si>
  <si>
    <t>ATALKOTRAF; Alkohol Narko og Trafik Kursus: 4451-4811</t>
  </si>
  <si>
    <t>BG-p; Projekt KOGNITIV: 4024133001</t>
  </si>
  <si>
    <t>BG-p; Projekt MISBRUG: 4024133002</t>
  </si>
  <si>
    <t>BG-p; Projekt KOMPETENCE: 4024133003</t>
  </si>
  <si>
    <t>BGBAKKEGÅR; Bakkegården: 4100-4139</t>
  </si>
  <si>
    <t>BGBAKKEGÅR-b; Bakkegården: 4100-4139b</t>
  </si>
  <si>
    <t>BGÅBNEØSTE; Østerlund: 4111-4112</t>
  </si>
  <si>
    <t>BGÅBNESKEL; Skelbækgård - åben afdeling: 4111-4113</t>
  </si>
  <si>
    <t>BGÅBNETREK; Trekanten: 4111-4115</t>
  </si>
  <si>
    <t>BGÅBNESTUE; Stuen (K): 4111-4136</t>
  </si>
  <si>
    <t>BGÅBNE1SAL; 1. sal (K): 4111-4137</t>
  </si>
  <si>
    <t>BGPROJSVIN; Svinget: 4111-4138</t>
  </si>
  <si>
    <t>BGSIKRHUSE; Huset: 4112-4116</t>
  </si>
  <si>
    <t>BGLINDEN; Linden: 4112-4117</t>
  </si>
  <si>
    <t>BGSIKRGÅRD; Gården: 4112-4118</t>
  </si>
  <si>
    <t>BGELMEØST; Elmehus Øst: 4112-4121</t>
  </si>
  <si>
    <t>BGUNDEVÆRK; Værkstedet: 4112-4123</t>
  </si>
  <si>
    <t>BGSIKRFLEK; Fleksteam: 4112-4131</t>
  </si>
  <si>
    <t>BGSIKRFÆLL; Bakkegården fælles sikret: 4112-4133</t>
  </si>
  <si>
    <t>BGUNDERVIS; Undervisning: 4113-4125</t>
  </si>
  <si>
    <t>BGPROJ; Bakkegården projektafdeling: 4114-4651</t>
  </si>
  <si>
    <t>PSP-element; BG Kostfradrag: XG-0040334133-00001</t>
  </si>
  <si>
    <t>BNSYDLOLL; Bo og Naboskab Sydlolland: 4100-4401</t>
  </si>
  <si>
    <t>BNSYDLOLL-b; Bo og Naboskab Sydlolland: 4100-4401b</t>
  </si>
  <si>
    <t>BNSYDLOLL-j; Bo og Naboskab Sydlolland: 4100-4401j</t>
  </si>
  <si>
    <t>BNBOEN7TV; BN-Højbovej 7 tv.: 4101-4412</t>
  </si>
  <si>
    <t>BNBOFJØJ; Stoppet enhed (428): 4101-4413</t>
  </si>
  <si>
    <t>BNSPECSPEA; BN-Specialtilbud A: 4101-4414</t>
  </si>
  <si>
    <t>BNBOEN5; BN-Højbovej 5: 4101-4415</t>
  </si>
  <si>
    <t>BNBOEN5I-O; BN-Højbovej 5 I-O: 4101-4416</t>
  </si>
  <si>
    <t>BNBOENKERE; BN-KereCenter: 4101-4421</t>
  </si>
  <si>
    <t>BNBOENKERE; BN-KereCenter: 4101-4423</t>
  </si>
  <si>
    <t>BNBOENKERE-i; BN-KereCenter: 4101-4423i</t>
  </si>
  <si>
    <t>BNBOENSYRA; BN-Syren A: 4101-4424</t>
  </si>
  <si>
    <t>BNSPEC; BN-Specialområdet: 4101-4431</t>
  </si>
  <si>
    <t>BNSPEC7TH; BN-Højbovej 7 th.: 4101-4432</t>
  </si>
  <si>
    <t>BNSPECHAVE; BN-Havebyvej: 4101-4433</t>
  </si>
  <si>
    <t>BNSPSTRAND; Stoppet enhed (430): 4101-4434</t>
  </si>
  <si>
    <t>BNSPECSÆRF; BN-Særforanstaltning: 4101-4435</t>
  </si>
  <si>
    <t>BNSPECKVIS; BN-Kvisten: 4101-4436</t>
  </si>
  <si>
    <t>BNSPECBLOC; Stoppet enhed (590): 4101-4437</t>
  </si>
  <si>
    <t>BNSPECKOF5; BN-Kofoedsvej 5: 4101-4438</t>
  </si>
  <si>
    <t>BNSPEC3; BN-Højbovej 3: 4101-4441</t>
  </si>
  <si>
    <t>BNBOENKO21; Stoppet enhed (528): 4109-4454</t>
  </si>
  <si>
    <t>BNBOENBLOC; BN-Blochs Allé 1: 4109-4455</t>
  </si>
  <si>
    <t>BNBOENSOLS; Stoppet enhed (672): 4115-4450</t>
  </si>
  <si>
    <t>BNBOEN; BN-Almindelige Boenheder: 4115-4451</t>
  </si>
  <si>
    <t>BNBOENSKOV; BN-Skovgården: 4115-4452</t>
  </si>
  <si>
    <t>BNBOENGART; Stoppet enhed (634): 4115-4453</t>
  </si>
  <si>
    <t>PSP-element; BN-Højbovej 7 th. Kostfradrag: XG-2704213703-00001</t>
  </si>
  <si>
    <t>REGION SJ.; Region Sjælland: 801-6201</t>
  </si>
  <si>
    <t>REGION SJ.; Region Sjælland: 802-6201</t>
  </si>
  <si>
    <t>EHELSEHUS-b; Else Hus: 4100-4105b</t>
  </si>
  <si>
    <t>EHHUS11; Hus 11: 4101-4101</t>
  </si>
  <si>
    <t>EHHUS13; Hus 13: 4101-4102</t>
  </si>
  <si>
    <t>EHHUS15; Hus 15: 4101-4103</t>
  </si>
  <si>
    <t>EHELSEHUS; Else Hus: 4101-4106</t>
  </si>
  <si>
    <t>EHDAGCENT; Dagcenter: 4102-4107</t>
  </si>
  <si>
    <t>EHSOL1; SOL 1: 4114-4109</t>
  </si>
  <si>
    <t>EHSOL2; SOL 2: 4114-4110</t>
  </si>
  <si>
    <t>FORSIKRING; Forsikringssager: 791-6906</t>
  </si>
  <si>
    <t>GFGLIMREFU; Glim-Refugium: 4381-4311</t>
  </si>
  <si>
    <t>GFGLIMREFU-b; Glim-Refugium: 4381-4311b</t>
  </si>
  <si>
    <t>GFGLIMREFU-j; Glim-Refugium: 4381-4311j</t>
  </si>
  <si>
    <t>HBHIMMBEHA-b; Himmelev Behandlingshjem: 4100-4011b</t>
  </si>
  <si>
    <t>HBHIMMBEHA; Himmelev Behandlingshjem: 4101-4012</t>
  </si>
  <si>
    <t>HBDAGAFD; Dagafdeling: 4102-4013</t>
  </si>
  <si>
    <t>HBINTSKOLE; Intern Skole: 4103-4014</t>
  </si>
  <si>
    <t>HBHAVEHUS; HB Havehuset: 4114-4015</t>
  </si>
  <si>
    <t>PSP-element; Personaleforeningen: XG-6593070105-00001</t>
  </si>
  <si>
    <t>HOPÆDI-p; Trine Gylstorff - Netværksmøde: 1198002001</t>
  </si>
  <si>
    <t>HOMEDI-p; Camilla Bendixen–Kardiologisk efterudd.: 1198002002</t>
  </si>
  <si>
    <t>KØARMI-p; Peder Skov - Arbejdsfastholdelse: 8051194000</t>
  </si>
  <si>
    <t>HOMEDI-p; Linda Frehr Holm. Kardiologisk efterudd.: 8051349000</t>
  </si>
  <si>
    <t>HOMEDI-p; Hans Ibsen: 8051359000</t>
  </si>
  <si>
    <t>HOPÆDI-p; Mette L.Guhrs - Probiotikas effekt: 8051373000</t>
  </si>
  <si>
    <t>HOMEDI-p; Autoinjektor: 8051374000</t>
  </si>
  <si>
    <t>HOMEDI-p; Niels Løkkegaard. Shire: 8051395000</t>
  </si>
  <si>
    <t>HOPÆDI-p; Henrik Verder - Curosurt 2. Pædiatri: 8051438000</t>
  </si>
  <si>
    <t>HOGYOB-p; Anne Lis Mikkelsen - IVM før IVF.RSSF: 8051463000</t>
  </si>
  <si>
    <t>HOBIOK-p; Anne Haahr Ibsen, Methylmalonat.RSSF: 8051464000</t>
  </si>
  <si>
    <t>HOMEDI-p; Henrik Ancher. Medicinsk Afdelingsalmene: 8051475000</t>
  </si>
  <si>
    <t>HOGYOB-p; Lone Krebs. Risikofaktorer uterusruptur: 8051484000</t>
  </si>
  <si>
    <t>HOANÆS-p; Afdelingsledelsen. Anæstesiologisk afd.: 8051503000</t>
  </si>
  <si>
    <t>HOMEDI-p; Ilan Raymond. Kardiologisk forskning: 8051504000</t>
  </si>
  <si>
    <t>HOMEDI-p; Natasha Roseva-Nielsen - Atmoshere: 8051525000</t>
  </si>
  <si>
    <t>HOMEDI-p; Hans Ibsen - Blodtryk/karstivhed børn: 8051546000</t>
  </si>
  <si>
    <t>KØARMI-p; Peder Skov - arb. Betyd. I aldringsproc.: 8051562000</t>
  </si>
  <si>
    <t>HOMEDI-p; Natasha Roseva-Nielsen - Signify: 8051577000</t>
  </si>
  <si>
    <t>HOGYOB-p; Marie Louise Wissing - insulinresistens: 8051599000</t>
  </si>
  <si>
    <t>HOKIRU-p; Gunnar Olaison - CRP og leukocytter: 8051613000</t>
  </si>
  <si>
    <t>HOMEDI-p; Per Johansen - Arthritis clinic pathway: 8051630000</t>
  </si>
  <si>
    <t>HOPÆDI-p; ???: 8051646000</t>
  </si>
  <si>
    <t>HOMEDI-p; Stine Brøndum Andersen - Neonutri (RSSF): 8051656000</t>
  </si>
  <si>
    <t>HOMEDI-p; Kristian Hvidt - Aorta study: 8051690000</t>
  </si>
  <si>
    <t>HOMEDI-p; Kristian Hvidt - Blodtryk/karstivh. børn: 8051696000</t>
  </si>
  <si>
    <t>HOORTO-p; ???: 8051703000</t>
  </si>
  <si>
    <t>HOMEDI-p; Ann-Dorte Zwisler - Kostpulje 2011: 8051704000</t>
  </si>
  <si>
    <t>HOANÆS-p; Hans Henrik Bülow - TRISS: 8051723000</t>
  </si>
  <si>
    <t>HOMEDI-p; Per Johansen - Golimu./placebo rygs.gigt: 8051730000</t>
  </si>
  <si>
    <t>HOGYOB-p; Anne Fabricius - Livstilsintervention: 8051733000</t>
  </si>
  <si>
    <t>HOGYOB-p; Henrik Verder - Fourier-transform infra: 8051748000</t>
  </si>
  <si>
    <t>HOPÆDI-p; Jens-Christian Holm - TARGET: 8051751000</t>
  </si>
  <si>
    <t>HOMEDI-p; Per Johansen - ActFAST: 8051752000</t>
  </si>
  <si>
    <t>HOPÆDI-p; Julie T. Kloppenborg - Insulin resistens: 8051787000</t>
  </si>
  <si>
    <t>HOMEDI-p; Kristian N. Hvidt - Hjertef. - Aortastu.: 8051791000</t>
  </si>
  <si>
    <t>HOGYOB-p; Rikke Steener Olsen - Øget brugerinddr.: 8051804000</t>
  </si>
  <si>
    <t>HOMEDI-p; Per Johansen - Radius: 8051816000</t>
  </si>
  <si>
    <t>HOMEDI-p; Per Johansen - Haqimono: 8051817000</t>
  </si>
  <si>
    <t>HOGYOB-p; Skulderprojekt fond 74824: 8051824000</t>
  </si>
  <si>
    <t>HOPÆDI-p; Ulrik Lausten-Thomsen - Overvægt/dental: 8051832000</t>
  </si>
  <si>
    <t>HOMEDI-p; Kristian N. Hvidt - Hjertef. - Aor.stu.2: 8051839000</t>
  </si>
  <si>
    <t>HOMEDI-p; Niels Løkkegaard - Epotin Beta Nefrologi: 8051863000</t>
  </si>
  <si>
    <t>HOAKUT-p; Identifikation af alkoholmisbrugere: 8051874000</t>
  </si>
  <si>
    <t>HOMEDI-p; Ulla Overgaard Andersen - hypertonikere: 8051875000</t>
  </si>
  <si>
    <t>HOGYOB-p; Ida Näsgaard Thagaard - screening...: 8051878000</t>
  </si>
  <si>
    <t>HOAKUT-p; Camilla Strøm - Akut henviste ældre...: 8051879000</t>
  </si>
  <si>
    <t>HOMEDI-p; Mette Lindhardt - Procalcitonin som mar.: 8051880000</t>
  </si>
  <si>
    <t>HOSTAB-p; Lone Frigaard P. - Forflyt.org. (arb.m.): 8051905000</t>
  </si>
  <si>
    <t>HOPÆDI-p; Inge Jørgensen - Det gode samarbejde: 8051914000</t>
  </si>
  <si>
    <t>HOMEDI-p; Per Johansen-Beh. ved tidl. rheum. Arth.: 8051917000</t>
  </si>
  <si>
    <t>HOMEDI-p; Per Eliasen - Candys Foundation: 8051920000</t>
  </si>
  <si>
    <t>HOMEDI-p; Per Johansen - NANCY: 8051926000</t>
  </si>
  <si>
    <t>HOMEDI-p; Jesper Olund Christensen - Type 2 diabe.: 8051927000</t>
  </si>
  <si>
    <t>HOORTO-p; Anders Thorsmark Høj - Calviklen: 8051931000</t>
  </si>
  <si>
    <t>HOBIOK-p; Poul Jannik Bjerrum - Fourier-Transform: 8051949000</t>
  </si>
  <si>
    <t>KØARMI-p; Bernadette Guldager - Sygefravær, ledig.: 8051955000</t>
  </si>
  <si>
    <t>HOAKUT-p; Camilla Strøm - Akut henviste ældre2: 8051960000</t>
  </si>
  <si>
    <t>HOGYOB-p; Ida Näsgaard Thagaard  - overvæ. gravide: 8051964000</t>
  </si>
  <si>
    <t>HOORTO-p; Anders Thorsmark Høj - Calviklen2: 8051965000</t>
  </si>
  <si>
    <t>HOMEDI-p; Sara Fokdal - Forebygtelse af genindlæg.: 8051967000</t>
  </si>
  <si>
    <t>HOMEDI-p; Ann-Dorthe Zwisler - Rehabilitering: 8051968000</t>
  </si>
  <si>
    <t>HOMEDI-p; Ann-Dorthe Zwisler - Psykometriske egen.: 8051969000</t>
  </si>
  <si>
    <t>HOMEDI-p; Ann-Dorthe Zwisler - Kliniske og epidim.: 8051970000</t>
  </si>
  <si>
    <t>HOGYOB-p; Anne Lis Englund Mikkelsen - Undersøgel.: 8051971000</t>
  </si>
  <si>
    <t>HOKIRU-p; Per Olov Gunnar Olaison - Transanal Hæm.: 8051972000</t>
  </si>
  <si>
    <t>HOAKUT-p; Lisbeth Aaskov Dybbro - Det er ikke vor.: 8051979000</t>
  </si>
  <si>
    <t>HOARMI-p; Kristine Sarauw Lundsgaard - Udvikling: 8051981000</t>
  </si>
  <si>
    <t>HOANÆS-p; Afdelingsledelsen - Smerteklinikken: 8052004000</t>
  </si>
  <si>
    <t>HOMEDI-p; Cecilie Egholm. Hjerterehabilitering: 8052008000</t>
  </si>
  <si>
    <t>HOGYOB-p; Lone Krebs - Screening for alvorlige gr.: 8052009000</t>
  </si>
  <si>
    <t>HOKIRU-p; Winther Voldby - Væske-behandling intern: 8052018000</t>
  </si>
  <si>
    <t>HOKIRU-p; Winther Voldby - Væske-behandling ekst.: 8052019000</t>
  </si>
  <si>
    <t>HOPÆDI-p; Tenna Ruest H. Nielsen - Arvematerialets: 8052021000</t>
  </si>
  <si>
    <t>HOGYOB-p; Jan Palmø - Minihysteroskopi: 8052022000</t>
  </si>
  <si>
    <t>HOGYOB-p; Anne Lis Mikkelsen Englund - Create: 8052023000</t>
  </si>
  <si>
    <t>HOORTO-p; Sunde relationer med afsæt i Mening &amp; S.: 8052033000</t>
  </si>
  <si>
    <t>HOMEDI-p; Annette Moemer - Planlægning af nye arb.: 8052034000</t>
  </si>
  <si>
    <t>HOMEDI-p; Anita Jensen - Brobyggende social kapit.: 8052035000</t>
  </si>
  <si>
    <t>HOPÆDI-p; Lotte Stenz - Flytning og sammenlægning: 8052036000</t>
  </si>
  <si>
    <t>HOSTAB-p; Lone Frigaard - Planlægning og udvikling: 8052037000</t>
  </si>
  <si>
    <t>HOAKUT-p; Fahd Al-Shahrestani. Bryst-smerter i en: 8052039000</t>
  </si>
  <si>
    <t>HOAKUT-p; Lisbeth Aaskov Dybbro - Det er ikke vor.: 8052069000</t>
  </si>
  <si>
    <t>HOMEDI-p; TosUltra - Reuma.Amb. Med. Afd. Holbæk: 8052083000</t>
  </si>
  <si>
    <t>HOMEDI-p; Bo Abrahamsen. Osteroporose: 8052084000</t>
  </si>
  <si>
    <t>HOKIRU-p; Birgitte Brandstrup, GAS Art: 8052093000</t>
  </si>
  <si>
    <t>HOMEDI-p; Sara Fokdal. Prædiktive forhold og impl.: 8052118000</t>
  </si>
  <si>
    <t>HOMEDI-p; Keld Per Kjeldsen - Kalium og pludselig: 8052119000</t>
  </si>
  <si>
    <t>HOMEDI-p; Magnus Thorsten Jensen - KOL og Betablok: 8052126000</t>
  </si>
  <si>
    <t>HOGYOB-p; Lone Krebs - Misodel or angusta for ind.: 8052127000</t>
  </si>
  <si>
    <t>HOGYOB-p; Lone Krebs -Langtidsfølger uterus-ruptur: 8052128000</t>
  </si>
  <si>
    <t>HOGYOB-p; Lisa Maria Bang - ReproUnion - ekstern: 8052158000</t>
  </si>
  <si>
    <t>HOGYOB-p; Lisa Maria Bang - ReproUnion - intern: 8052159000</t>
  </si>
  <si>
    <t>HOGYOB-p; Lisa Maria Bang - Kvalitetsløft på føde.: 8052168000</t>
  </si>
  <si>
    <t>HOMEDI-p; Peter Michael Nielsen - HALF-SIS: 8052169000</t>
  </si>
  <si>
    <t>HOGYOB-p; Liv la Cour Poulsen Identification eks. : 8052222000</t>
  </si>
  <si>
    <t>HOGYOB-p; Liv la Cour Poulsen Identification int. : 8052223000</t>
  </si>
  <si>
    <t>HOGYOB-p; MicroRNA as biomarker of devel-opm. eks.: 8052224000</t>
  </si>
  <si>
    <t>HOGYOB-p; MicroRNA as biomarker of devel-opm. int.: 8052225000</t>
  </si>
  <si>
    <t>HOSTAB-p; Lone Frigaard Pedersen. Risiko-vurdering: 8052226000</t>
  </si>
  <si>
    <t>HOARMI-p; Kasper Grandahl. Arbejdet som årsag til: 8052227000</t>
  </si>
  <si>
    <t>HOARMI-p; Kasper Grandahl. Arbejdet som årsag t. I: 8052228000</t>
  </si>
  <si>
    <t>HOMEDI-p; Michael Hecht Olsen. Intens: 8052230000</t>
  </si>
  <si>
    <t>HOANÆS-p; Gitte Bunkenborg. Safe and optimal clin.: 8052233000</t>
  </si>
  <si>
    <t>HOGYOB-p; Lisa Maria Bang. Kvalitetsløft på fødeg.: 8052234000</t>
  </si>
  <si>
    <t>HOARMI-p; Ole Steen Mortensen - Udvikling af ICF: 8052243000</t>
  </si>
  <si>
    <t>HOMEDI-p; Gitte Kjærsgaard. Omstillingsprojekt i: 8052257000</t>
  </si>
  <si>
    <t>HOGYOB-p; Lone Krebs. Kortsigtede komplikationer: 8052281000</t>
  </si>
  <si>
    <t>HOGYOB-p; Lone Krebs. Pilot studie – fedt distrib.: 8052282000</t>
  </si>
  <si>
    <t>HOFYER-P; Thomas Vedste Aagaard. Optimizing lite.: 8052290000</t>
  </si>
  <si>
    <t>HOMEDI-p; Per Birger Johansen. MAXIMISE: 8052298000</t>
  </si>
  <si>
    <t>HOARMI-p; Katrine Rønn Kæmpe. Hvad prædikterer sy.: 8052304000</t>
  </si>
  <si>
    <t>HOARMI-p; Ole Steen Mortensen - Professorat+TAP: 8052318000</t>
  </si>
  <si>
    <t>HOARMI-p; Ole Steen Mortensen. Social- og arbejds.: 8052319000</t>
  </si>
  <si>
    <t>HOMEDI-p; Ulla Overgaard Andersen - Lakridsprojek.: 8052326000</t>
  </si>
  <si>
    <t>HOKIRU-p; Håvard Dragesund Rørvik – PhD -Haemorrh.: 8052327000</t>
  </si>
  <si>
    <t>HOARMI-p; Ole Steen Mortensen - Litteraturoversigt: 8052328000</t>
  </si>
  <si>
    <t>HOGYOB-p; Anne Lis MikkelsenEnglund - Bemfola: 8052329000</t>
  </si>
  <si>
    <t>HOKIRU-p; Heidi Maria Bergenholtz - Sygeplejefagl.: 8052335000</t>
  </si>
  <si>
    <t>HOMEDI-p; Vibeke Bønnelykke Sørensen – Opfølgning : 8052352000</t>
  </si>
  <si>
    <t>HOMEDI-p; Ilan Raymond – CLEAR: 8052353000</t>
  </si>
  <si>
    <t>HOPÆDI-p; Christine Bøjsøe, Tidlig opsporing af: 8052364000</t>
  </si>
  <si>
    <t>HOPÆDI-p; Jens-Christian Holm – Genetisk risiko-s.: 8052367000</t>
  </si>
  <si>
    <t>HOPÆDI-p; Jens-Christian Holm – Tidlig opsporing: 8052368000</t>
  </si>
  <si>
    <t>HOPÆDI-p; Jens-Christian Holm, Prediction of chil.: 8052380000</t>
  </si>
  <si>
    <t>HOPÆDI-p; Jens-Christian Holm, MicrobLiver: 8052381000</t>
  </si>
  <si>
    <t>HOMEDI-p; Niels Lykkegaard – Effekten af Magnesium: 8052388000</t>
  </si>
  <si>
    <t>HOPÆDI-p; Mette Fogh  - Genetisk risiko-score: 8052389000</t>
  </si>
  <si>
    <t>HOPÆDI-p; Jens-Christian Holm - HMO (Glycom): 8052395000</t>
  </si>
  <si>
    <t>HOPÆDI-p; Marie Høstrup Andersen - Holbæk Metoden: 8052396000</t>
  </si>
  <si>
    <t>HOMEDI-p; Jesper Olund Christensen - KBP-042: 8052398000</t>
  </si>
  <si>
    <t>HOARMI-p; Ole Steen Mortensen – Arbejde som årsag: 8052400000</t>
  </si>
  <si>
    <t>HOMEDI-p; Solvejg G. H. Pedersen – Har du sovet g.: 8052402000</t>
  </si>
  <si>
    <t>HOMEDI-p; Henrik A. Sørensen–Virtuelt Ambulatorium: 8052412000</t>
  </si>
  <si>
    <t>HOKIRU-p; Heidi Maria Bergenholtz – Novo Nordisk: 8052415000</t>
  </si>
  <si>
    <t>HOKIRU-p; Heidi Maria Bergenholtz – Her tør vi ta.: 8052419000</t>
  </si>
  <si>
    <t>HOANÆS-p; Janet Froulund Jensen–Senkomplikationer: 8052420000</t>
  </si>
  <si>
    <t>HOSTAB-p; Lisa Tarnow - Steno Diabetes Center: 8052449000</t>
  </si>
  <si>
    <t>HOARMI-p; Ole Steen Mortensen – Hvad prædikterer: 8052453000</t>
  </si>
  <si>
    <t>HOANÆS-p; Anna Albers Aaen – Væsketerapi til pati.: 8052460000</t>
  </si>
  <si>
    <t>HOORTO-p; Ulla Riis Madsen - Amput Post Doc: 8052464000</t>
  </si>
  <si>
    <t>HOPÆDI-p; Mette Fogh  - Børneovervægt og Muskulos.: 8052477000</t>
  </si>
  <si>
    <t>HOPÆDI-p; Mette Fogh  - Børneovervægt og Muskulos.: 8052478000</t>
  </si>
  <si>
    <t>HOMEDI-p; Lars Aaskilde – Arbejdsmiljøpuljen 2018: 8052479000</t>
  </si>
  <si>
    <t>HOBIOK-p; Lise Pedersen – Måling af plasma Fibulin: 8052480000</t>
  </si>
  <si>
    <t>HOMEDI-p; Henrik Ancker Sørensen – Klinik for pa.: 8052482000</t>
  </si>
  <si>
    <t>HOANÆS-p; Gitte Bunkenborg – 1. forfatterskab: 8052484000</t>
  </si>
  <si>
    <t>HOANÆS-p; Gitte Bunkenborg – MAT in Denmark: 8052485000</t>
  </si>
  <si>
    <t>HOMEDI-p; Ulla Overgaard Andersen – Selvmålerenhe.: 8052486000</t>
  </si>
  <si>
    <t>HOPÆDI-p; Inge Jørgensen – Voksen mobning: 8052491000</t>
  </si>
  <si>
    <t>HOSTAB-p; Arbejdsmiljø- og rekrutteringsindsats p.: 8052494000</t>
  </si>
  <si>
    <t>SLARMIHO; Arbejdsmedicin - Slagelse: 102-7224</t>
  </si>
  <si>
    <t>HOANÆS; Anæstesiologisk Afdeling - Holbæk: 103-1030</t>
  </si>
  <si>
    <t>HOANÆSLÆSE; Lægesekretær - Anæstesi - Holbæk: 103-1032</t>
  </si>
  <si>
    <t>HOANÆSANÆS; Anæstesiafsnit - Anæstesi - Holbæk: 103-1033</t>
  </si>
  <si>
    <t>HOANÆSINTE; Intensiv afsnit - Anæstesi - Holbæk: 103-1034</t>
  </si>
  <si>
    <t>HOANÆSSMER; Smerteklinik - Anæstesi - Holbæk: 103-1035</t>
  </si>
  <si>
    <t>HOANÆSSTER; Sterilcentral - Anæstesi - Holbæk: 103-1036</t>
  </si>
  <si>
    <t>HOANÆSOPER; Operationsafsnit - Anæstesi - Holbæk: 103-1037</t>
  </si>
  <si>
    <t>HOKIRU; Kirurgisk Afdeling - Holbæk: 103-1070</t>
  </si>
  <si>
    <t>HOKIRULÆSE; Lægesekretær - Kirurgi - Holbæk: 103-1071</t>
  </si>
  <si>
    <t>HOKIRU12-5; Gastro. afsnit 12-5 - Kirurgi - Holbæk: 103-1073</t>
  </si>
  <si>
    <t>HOKIRUAMEL; Amb./elektivt afsnit - Kirurgi - Holbæk: 103-1074</t>
  </si>
  <si>
    <t>HOKIRUENDO; Endoskopiafsnit - Kirurgi - Holbæk: 103-1077</t>
  </si>
  <si>
    <t>HOORTO; Ortopædkirurgisk Afdeling - Holbæk: 103-1120</t>
  </si>
  <si>
    <t>HOORTOSEAM; Sengeafsn./Amb. - Ortopædkirurgi - Holb.: 103-1122</t>
  </si>
  <si>
    <t>HOAKUTLÆSE; Lægesekretær - Akut - Holbæk: 103-1146</t>
  </si>
  <si>
    <t>HOGYOB; Gynækologisk/Obstetrisk Afd. - Holbæk: 103-1166</t>
  </si>
  <si>
    <t>HOGYOB42-4; Afsnit 42-4 - Gyn/ Obs - Holbæk: 103-1168</t>
  </si>
  <si>
    <t>HOGYOBAMBU; Ambulatorium - Gyn/ Obs - Holbæk: 103-1169</t>
  </si>
  <si>
    <t>HOGYOB05-3; Fødeafsnit 05-3 - Gyn/ Obs - Holbæk: 103-1170</t>
  </si>
  <si>
    <t>HOGYOBFERT; Fertilitetsklinikken - Holbæk: 103-1173</t>
  </si>
  <si>
    <t>HOGYOB05-3; Fødeafsnit 05-3 - Gyn/ Obs - Holbæk: 103-1177</t>
  </si>
  <si>
    <t>HOGYOB06-3; Barselsafsn. 06-3 - Gyn/Obs - Holb.: 103-1178</t>
  </si>
  <si>
    <t>HOMEDI; Medicinsk Afdeling - Holbæk: 103-1285</t>
  </si>
  <si>
    <t>SLMEDIDIHO; Dialysesatellitten - Medicin - Slagelse: 103-1286</t>
  </si>
  <si>
    <t>HOMEDIHJER; Hjertemed. afsnit - Medicin - Holbæk: 103-1288</t>
  </si>
  <si>
    <t>HOMEDI30-2; Dialyseafsnit 30-2 - Medicin - Holbæk: 103-1293</t>
  </si>
  <si>
    <t>HOMEDI03-4; Geri/lunge.afsn 03-4 - Medicin - Holbæk: 103-1294</t>
  </si>
  <si>
    <t>HOMEDI03-3; Geriatr afsnit 03-3 - Medicin - Holbæk: 103-1295</t>
  </si>
  <si>
    <t>HOMEDI43-4; Kardiologisk afs 43-4 - Medicin - Holbæk: 103-1296</t>
  </si>
  <si>
    <t>HOMEDIRAMB; Reuma.AMB - Medicin - Holbæk: 103-1298</t>
  </si>
  <si>
    <t>HOMEDIGAST; Gastroent/IMA 03-5 - Medicin - Holbæk: 103-1302</t>
  </si>
  <si>
    <t>HOMEDI09-3; Lungemed.afsn 09-3 - Medicin - Holbæk: 103-1303</t>
  </si>
  <si>
    <t>HOMEDI43-4; Kardiologisk afs 43-4 - Medicin - Holbæk: 103-1308</t>
  </si>
  <si>
    <t>HOMEDI04-4; Gastroent. afsn 04-4 - Medicin - Holbæk: 103-1309</t>
  </si>
  <si>
    <t>HOMEDIKARD; Kar.modtagelse 44-4 - Medicin - Holbæk: 103-1311</t>
  </si>
  <si>
    <t>HOPÆDI; Pædiatrisk Afdeling - Holbæk: 103-1362</t>
  </si>
  <si>
    <t>HOFYER; Fysio- og Ergoterapiafdelingen - Holbæk: 103-1403</t>
  </si>
  <si>
    <t>HORADI; Radiologisk Afdeling - Holbæk: 103-1461</t>
  </si>
  <si>
    <t>HOFYNUKØ; Klinisk Fysiologi/Nuklearmed. - Holbæk: 103-1509</t>
  </si>
  <si>
    <t>HODRIFTEKN; Teknik - Drift - Holbæk: 103-1804</t>
  </si>
  <si>
    <t>KSLAGHODEP; KS - Centraldepotet - Drift - Holbæk: 103-1805</t>
  </si>
  <si>
    <t>HODRIFINFO; Informationen - Drift - Holbæk: 103-1807</t>
  </si>
  <si>
    <t>KSK1HOXXX9; KS Logistik - Holbæk Blå: 103-1808</t>
  </si>
  <si>
    <t>SPHOGENE; Sundhedsplatform - Generel - Holbæk: 103-1881</t>
  </si>
  <si>
    <t>HOGENESFLÆ; Sundhedsfaglig Læring - Generel - Holbæk: 103-1886</t>
  </si>
  <si>
    <t>HOGENESESP; Sekretariat SP - Generel - Holbæk: 103-1887</t>
  </si>
  <si>
    <t>HOARMIARMI; Arbejdsmedicin - Holbæk: 103-7222</t>
  </si>
  <si>
    <t>NYARMIHO; Arbejdsmedicin - Nykøbing F.: 104-7223</t>
  </si>
  <si>
    <t>SJBIOKFÆHO; Fæl.-Kl. Biokemi-Sundhedscent. Odsherred: 107-1489</t>
  </si>
  <si>
    <t>KABIOKHO; Klinisk Biokemisk Afdeling - Kalundborg: 122-1490</t>
  </si>
  <si>
    <t>KADRITEKHO; Stoppet enhed (500): 122-1812</t>
  </si>
  <si>
    <t>HOAKUT; Akutafdelingen - Holbæk: 811-1140</t>
  </si>
  <si>
    <t>HOBIOK; Klinisk Biokemisk Afdeling - Holbæk: 811-1487</t>
  </si>
  <si>
    <t>HODRIF; Driftsafdelingen - Holbæk: 811-1801</t>
  </si>
  <si>
    <t>HOSTAB; Stab - Holbæk: 811-1841</t>
  </si>
  <si>
    <t>HOSTABKVAL; Kvalitet - Stab - Holbæk: 811-1842</t>
  </si>
  <si>
    <t>HOSTABSEKR; Sekretariat - Stab - Holbæk: 811-1843</t>
  </si>
  <si>
    <t>HOSTABØKPL; Økonomi og planlægning - Stab - Holbæk: 811-1844</t>
  </si>
  <si>
    <t>HOSTABHRAM; HR og arbejdsmiljø - Stab - Holbæk: 811-1845</t>
  </si>
  <si>
    <t>HOLSYGEHUS; Holbæk Sygehus: 811-1862</t>
  </si>
  <si>
    <t>HOGENEJOUR; Journalarkiv - Generel - Holbæk: 811-1864</t>
  </si>
  <si>
    <t>HOGENEUDDA; Udd.konsul. - Sygeplejefaglig - Holbæk: 811-1865</t>
  </si>
  <si>
    <t>HOGENELÆEE; Lægesekretærelever - Generel - Holbæk: 811-1866</t>
  </si>
  <si>
    <t>HOGENEKBLÆ; KB-læger i praksis - Generel - Holbæk: 811-1867</t>
  </si>
  <si>
    <t>HOLSYGEHUS-i; Holbæk Sygehus: 811-1868i</t>
  </si>
  <si>
    <t>HOLSYGEHUS-j; Holbæk Sygehus: 811-1868j</t>
  </si>
  <si>
    <t>HOGENEPRAK; Praksiskonsulenter - Generel - Holbæk: 811-1869</t>
  </si>
  <si>
    <t>HOLSYGEHUS-i; Holbæk Sygehus: 811-1869i</t>
  </si>
  <si>
    <t>HOGENEUDPU; Uddannelsespulje - Generel - Holbæk: 811-1871</t>
  </si>
  <si>
    <t>HOGENEKVAL; Kvalitetsarbejde - Generel - Holbæk: 811-1872</t>
  </si>
  <si>
    <t>HOGENELÆF1; Læ. int. til alm. med/Fa1 - Gen. - Holb.: 811-1877</t>
  </si>
  <si>
    <t>HOGENEFLYV; Flyverkorps - Generel - Holbæk: 811-1879</t>
  </si>
  <si>
    <t>HOGENEFOHU; Forskningens Hus - Generel - Holbæk (K): 811-1880</t>
  </si>
  <si>
    <t>HOFÆLLDRIF; Stoppet enhed (504): 811-1891</t>
  </si>
  <si>
    <t>HOLSYGEHUS-b; Holbæk Sygehus: 811-1899b</t>
  </si>
  <si>
    <t>HOARMISOAR; Social- og Arbejdsmed. Enhed - Holb.: 811-3952</t>
  </si>
  <si>
    <t>HOARMI; Arbejdsmedicinsk Afdeling - Holbæk: 811-7220</t>
  </si>
  <si>
    <t>RHIKE; Intern Kontrolenhed: 801-6811</t>
  </si>
  <si>
    <t>RHIKE-b; Intern Kontrolenhed: 802-6811b</t>
  </si>
  <si>
    <t>KMSIKR§85; KM-§85: 4035-4186</t>
  </si>
  <si>
    <t>KMRESSOURC; KM-Ressource: 4100-4151</t>
  </si>
  <si>
    <t>KMVISO; KM-VISO: 4100-4152</t>
  </si>
  <si>
    <t>KMKOFOEDSM; Kofoedsminde: 4100-4154</t>
  </si>
  <si>
    <t>KMKOFOEDSM-b; Kofoedsminde: 4100-4154b</t>
  </si>
  <si>
    <t>KMVOKSSTEF; Stoppet enhed (533): 4104-4182</t>
  </si>
  <si>
    <t>KMVOKS§85; KM-§85: 4109-4186</t>
  </si>
  <si>
    <t>KMVOKS; KM-Voksencenter (Den åbne virksomhed): 4111-4161</t>
  </si>
  <si>
    <t>KMVOKSPOPP; KM-Poppelvej: 4111-4162</t>
  </si>
  <si>
    <t>KMSIKRLUNA; KM-Luna: 4111-4164</t>
  </si>
  <si>
    <t>KMÅBNEHØJV; KM-Højvang: 4111-4165</t>
  </si>
  <si>
    <t>KMSIKRKELD; Stoppet enhed (630): 4111-4167</t>
  </si>
  <si>
    <t>KMVOKSKOF5; Stoppet enhed (515): 4111-4168</t>
  </si>
  <si>
    <t>KMVOKSLIN2; Stoppet enhed (619): 4111-4169</t>
  </si>
  <si>
    <t>KMSIKR; KM-Den sikrede Virksomhed: 4112-4171</t>
  </si>
  <si>
    <t>KMSIKRHØJ3; KM-Højbo 3: 4112-4172</t>
  </si>
  <si>
    <t>KMSIKRHØJ1; KM-Højbo 1: 4112-4173</t>
  </si>
  <si>
    <t>KMSIKRHØJ2; KM-Højbo 2: 4112-4174</t>
  </si>
  <si>
    <t>KMSIKRHØJ4; KM-Højbo 4: 4112-4175</t>
  </si>
  <si>
    <t>KMSIKRSYLT; KM-Syltholm: 4112-4176</t>
  </si>
  <si>
    <t>KMSIKRSKOV; KM-Skovbo: 4112-4177</t>
  </si>
  <si>
    <t>KMSIKRDRAG; KM-Dragsminde: 4112-4178</t>
  </si>
  <si>
    <t>KMFLEXTEAM; KM - Det flexible team: 4112-4179</t>
  </si>
  <si>
    <t>KMSIKRMARS; KM-Mars: 4112-4210</t>
  </si>
  <si>
    <t>KMSIKRLUNA; KM-Luna: 4112-4211</t>
  </si>
  <si>
    <t>KMSIKRPLUT; KM-Pluto: 4112-4212</t>
  </si>
  <si>
    <t>KMSIKRJUPI; KM-Jupiter: 4112-4213</t>
  </si>
  <si>
    <t>KMSIKRSATU; KM-Saturn: 4112-4214</t>
  </si>
  <si>
    <t>KMSIKRVENU; KM-Venus: 4112-4215</t>
  </si>
  <si>
    <t>KMSIKRMEKU; KM-Merkur: 4112-4216</t>
  </si>
  <si>
    <t>KMSIKRSATE; KM-Satellitten: 4112-4218</t>
  </si>
  <si>
    <t>KMUDVI; KM-Udviklingscenter: 4351-4191</t>
  </si>
  <si>
    <t>KMSÆRFLIN5; Stoppet enhed (534): 4352-4184</t>
  </si>
  <si>
    <t>KMSÆRFKEL4; Stoppet enhed (677): 4353-4183</t>
  </si>
  <si>
    <t>KMVOKSSAME; KM-Særforanstaltning Samer: 4354-4187</t>
  </si>
  <si>
    <t>KMSÆRFFUAT; Stoppet enhed (579): 4355-4188</t>
  </si>
  <si>
    <t>KMSÆRFJB; Stoppet enhed (580): 4356-4189</t>
  </si>
  <si>
    <t>RHKHR-p; IGU - IntegrationsGrundUddannelse for. : 4002001050</t>
  </si>
  <si>
    <t>RHKHR-p; Arbejdsmiljø - Mening og Sundhed (MHU): 4002004003</t>
  </si>
  <si>
    <t>RHKHR-p; MED-pulje: 4002005001</t>
  </si>
  <si>
    <t>RHKHR-p; Akut behandling og transport: 4003001001</t>
  </si>
  <si>
    <t>RHKHR-p; Læring i Klinikken: 4003001002</t>
  </si>
  <si>
    <t>RHKHR-p; Patientkommunikation: 4003001003</t>
  </si>
  <si>
    <t>RHKHR-p; Vejledning i klinikken: 4003001004</t>
  </si>
  <si>
    <t>RHKHR-p; Sol 1: 4003001005</t>
  </si>
  <si>
    <t>RHKHR-p; Sol 3: 4003001006</t>
  </si>
  <si>
    <t>RHKHR-p; Forskningstræning: 4003001007</t>
  </si>
  <si>
    <t>RHKHR-p; Øvrige lægelig videreuddannelse: 4003001008</t>
  </si>
  <si>
    <t>RHKHR-p; Sundhedsfaglige uddannelser: 4003002001</t>
  </si>
  <si>
    <t>RHKHR-p; Psykiatrisk efteruddannelse: 4003002002</t>
  </si>
  <si>
    <t>RHKHR-p; Socialområdets efteruddannelse: 4003002003</t>
  </si>
  <si>
    <t>RHKHR-p; Forskning, Pædagogik og Kommunikation: 4003002004</t>
  </si>
  <si>
    <t>RHKHR-p; OPUS-kurser: 4003004001</t>
  </si>
  <si>
    <t>RHKHR-p; Administrative kurser: 4003004003</t>
  </si>
  <si>
    <t>RHKHR-p; E-læring: 4003004004</t>
  </si>
  <si>
    <t>RHKHR-p; CUK - Udvikling og Design: 4003004005</t>
  </si>
  <si>
    <t>RHKHR-p; Kompetenceportal: 4003004006</t>
  </si>
  <si>
    <t>RHKHR; Koncern HR: 801-6501</t>
  </si>
  <si>
    <t>RHKHR-i; Koncern HR: 801-6501i</t>
  </si>
  <si>
    <t>RHKHR-j; Koncern HR: 801-6501j</t>
  </si>
  <si>
    <t>RHKHR; Koncern HR: 802-6501</t>
  </si>
  <si>
    <t>RHKHR-b; Koncern HR: 802-6501b</t>
  </si>
  <si>
    <t>RHKHR-e; Koncern HR: 802-6501e</t>
  </si>
  <si>
    <t>RHKHR-j; Koncern HR: 802-6501j</t>
  </si>
  <si>
    <t>RHIT; Koncern IT: 801-6601</t>
  </si>
  <si>
    <t>RHIT-i; Koncern IT: 801-6601i</t>
  </si>
  <si>
    <t>RHIT-j; Koncern IT: 801-6601j</t>
  </si>
  <si>
    <t>RHITSTAB; IT Stab: 801-6602</t>
  </si>
  <si>
    <t>RHITSP; Sundhedsplatform: 801-6604</t>
  </si>
  <si>
    <t>RHITLEDSEK; IT Ledelsessekretariat: 801-6605</t>
  </si>
  <si>
    <t>RHITFOSUPP; IT Support: 801-6606</t>
  </si>
  <si>
    <t>RHITINFSIK; IT Informationssikkerhed: 801-6606X</t>
  </si>
  <si>
    <t>RHITDRSU; IT Drift: 801-6641</t>
  </si>
  <si>
    <t>RHITDRLED; IT Drift: 801-6642</t>
  </si>
  <si>
    <t>RHITDRRING; IT Infrastruktur Ringsted Sygehus: 801-6644</t>
  </si>
  <si>
    <t>RHITFOSUPP; IT Support: 801-6645</t>
  </si>
  <si>
    <t>RHITDRSYST; IT Drift Systemplatforme og Middleware: 801-6648</t>
  </si>
  <si>
    <t>RHITUDVIKL; IT Udvikling: 801-6651</t>
  </si>
  <si>
    <t>RHITUDPROJ; IT Projektledelse: 801-6653</t>
  </si>
  <si>
    <t>RHITUDKONS; IT Udviklingskonsulenter: 801-6654</t>
  </si>
  <si>
    <t>RHITUDANAR; Stoppet enhed (397): 801-6655</t>
  </si>
  <si>
    <t>RHITUDSOFT; Stoppet enhed (664): 801-6656</t>
  </si>
  <si>
    <t>RHITFOLED; IT Forretningsdialog: 801-6657</t>
  </si>
  <si>
    <t>RHITFOHELP; IT helpdesk Ringsted: 801-6658</t>
  </si>
  <si>
    <t>RHITFOSERV; IT Serviceportefølje: 801-6659</t>
  </si>
  <si>
    <t>RHIT; Koncern IT: 802-6601</t>
  </si>
  <si>
    <t>RHIT-b; Koncern IT: 802-6601b</t>
  </si>
  <si>
    <t>RHIT-i; Koncern IT: 802-6601i</t>
  </si>
  <si>
    <t>RHIT-j; Koncern IT: 802-6601j</t>
  </si>
  <si>
    <t>RHITSP; Sundhedsplatform: 802-6604</t>
  </si>
  <si>
    <t>RHITDRSU; IT Drift: 802-6641</t>
  </si>
  <si>
    <t>KSKONCSERV-p; Arbejdsmiljø i rengøringen - Rosk.-Ring.: 1671000002</t>
  </si>
  <si>
    <t>KSKONCSERV-p; Rengøring GAPS: 1671000004</t>
  </si>
  <si>
    <t>KSKONCSERV-p; Projekt serviceassistenter: 4672000001</t>
  </si>
  <si>
    <t>KSK1KØLED3; Koncern Service Køge Niv.3: 101-3680</t>
  </si>
  <si>
    <t>KSK1KØSERV; Koncern Service Køge Service: 101-3741</t>
  </si>
  <si>
    <t>KSK1KØSERV-j; Koncern Service Køge Service: 101-3741j</t>
  </si>
  <si>
    <t>KSK1KØLOGI; Koncern Service Køge Logistik: 101-3742</t>
  </si>
  <si>
    <t>KSK2SLLED3; Koncern Service Slagelse Niv.3.: 102-3681</t>
  </si>
  <si>
    <t>KSK2SLL4PS; Koncern Service Psyk. Slagelse Niv. 4: 102-3682</t>
  </si>
  <si>
    <t>KSK2SLSERV; Koncern Service Slagelse Service: 102-3741</t>
  </si>
  <si>
    <t>KSK2SLSERV; Koncern Service Slagelse Service: 102-3741j</t>
  </si>
  <si>
    <t>KSK2SLLOGI; Koncern Service Slagelse Logistik: 102-3742</t>
  </si>
  <si>
    <t>KSK1HOLED3; Koncern Service Holbæk Niv.3: 103-3680</t>
  </si>
  <si>
    <t>KSK1HOSERV; Koncern Service Holbæk Service: 103-3741</t>
  </si>
  <si>
    <t>KSK1HOLOGI; Koncern Service Holbæk Logistik: 103-3742</t>
  </si>
  <si>
    <t>KSHKKØHOUD; KS - Køkken - Holbæk - Udvikling: 103-3747</t>
  </si>
  <si>
    <t>KSHKKØHOKO; KS - Køkken - Holbæk - Komponentindkøb: 103-3748</t>
  </si>
  <si>
    <t>KSK2NYLED3; Koncern Service Nyk.F. Niv. 3: 104-3681</t>
  </si>
  <si>
    <t>KSK2NYSERV; Koncern Service Nyk.F. Service: 104-3741</t>
  </si>
  <si>
    <t>KSK2NYSERV-j; Koncern Service Nyk.F. Service: 104-3741j</t>
  </si>
  <si>
    <t>KSK2NYLOGI; Koncern Service Nyk.F. Logistik: 104-3742</t>
  </si>
  <si>
    <t>KSK1ROLED3; Koncern Service Roskilde Niv.3.: 105-3680</t>
  </si>
  <si>
    <t>KSK2ROL4PS; Koncern Service Psyk. Roskilde Niv.4.: 105-3682</t>
  </si>
  <si>
    <t>KSK1ROSERV; Koncern Service Roskilde Service: 105-3741</t>
  </si>
  <si>
    <t>KSK1ROSERV-j; Koncern Service Roskilde Service: 105-3741j</t>
  </si>
  <si>
    <t>KSK1ROLOGI; Koncern Service Roskilde Logistik: 105-3742</t>
  </si>
  <si>
    <t>KSK2NÆLED3; Koncern Service Næstved-Ringsted. Niv.3: 106-3681</t>
  </si>
  <si>
    <t>KSK2NÆSERV; Koncern Service Næstved Service: 106-3741</t>
  </si>
  <si>
    <t>KSK2NÆSERV-J; Koncern Service Næstved Service: 106-3741J</t>
  </si>
  <si>
    <t>KSK2NÆLOGI; Koncern Service Næstved Logistik: 106-3742</t>
  </si>
  <si>
    <t>KSK2VOL4PS; Koncern Service Psyk. Vordingborg Niv.4: 108-3682</t>
  </si>
  <si>
    <t>KSK2RISERV; Koncern Service Ringsted Service: 123-3741</t>
  </si>
  <si>
    <t>KSK2RISERV-j; Koncern Service Ringsted Service: 123-3741j</t>
  </si>
  <si>
    <t>KSK2SLLED3; KSIS - Slagelse Niv. 3: 2-102-3701</t>
  </si>
  <si>
    <t>KSISSL; KSIS - Slagelse Niv. 3: 2-102-3702</t>
  </si>
  <si>
    <t>KSK2SLLED3-j; KSIS - Slagelse Niv. 3: 2102-3702j</t>
  </si>
  <si>
    <t>KSK1HOLED3; KSIS - Holbæk Niv. 3: 2-103-3701</t>
  </si>
  <si>
    <t>KSISHO; KSIS - Holbæk Niv. 3: 2-103-3702</t>
  </si>
  <si>
    <t>KSK1HOLED3-j; KSIS - Holbæk Niv. 3: 2103-3702j</t>
  </si>
  <si>
    <t>KSK1ROLED4; KSIS - Roskilde A Niv. 4: 2-105-3701</t>
  </si>
  <si>
    <t>KSK1ROSERV; KSIS - Roskilde A: 2-105-3702</t>
  </si>
  <si>
    <t>KSK1ROSERV-i; KSIS - Roskilde A: 2105-3702i</t>
  </si>
  <si>
    <t>KSK1ROSERV-j; KSIS - Roskilde A: 2105-3702j</t>
  </si>
  <si>
    <t>KSISNS; Stoppet enhed (697): 2-107-3701</t>
  </si>
  <si>
    <t>KSISNS; KS - Int.serv. - Rengøring PNS Nyk. Sj.: 2-107-3702</t>
  </si>
  <si>
    <t>KSK1KASERV; KSIS - HO Kalundborg Grøn: 2-122-3702</t>
  </si>
  <si>
    <t>KSK2RIXXX3; KSIS - Ringsted - Niv. 4 (VP): 2-123-3701</t>
  </si>
  <si>
    <t>KSK2RISERV; KSIS - Ringsted: 2-123-3702</t>
  </si>
  <si>
    <t>KSK2RIXXX2; KSIS - Ringsted - Hvid - N4: 2-123-3710</t>
  </si>
  <si>
    <t>KSK2SLSEPS; KS - Int.serv. - Reng. Psyk. - Slag.: 2-132-3702</t>
  </si>
  <si>
    <t>KSK1; KS Intern service (IS) - Niv. 2: 2-811-3701</t>
  </si>
  <si>
    <t>KSHKKAKØ; KS Køkken - Kantinen - Køge: 3-101-3703</t>
  </si>
  <si>
    <t>KSHKKAKØ-j; KS Køkken - Kantinen - Køge: 3101-3703j</t>
  </si>
  <si>
    <t>KSHKKASLPS; KS Køkken - Kantinen - Psyk. Slagelse: 3-102-1217</t>
  </si>
  <si>
    <t>KSHKKØSL; KS Køkken - Slagelse: 3-102-3702</t>
  </si>
  <si>
    <t>KSHKKØSL-j; KS Køkken - Slagelse: 3102-3702j</t>
  </si>
  <si>
    <t>KSHKKASL; KS Køkken - Kantinen - Slagelse: 3-102-3703</t>
  </si>
  <si>
    <t>KSHKKØHOL4; KS Køkken - Holbæk - Niv.4: 3-103-3701</t>
  </si>
  <si>
    <t>KSHKKØHO; KS Køkken - Holbæk: 3-103-3702</t>
  </si>
  <si>
    <t>KSHKKAHO; KS Køkken - Kantinen - Holbæk: 3-103-3703</t>
  </si>
  <si>
    <t>KSHVKKØNY; Stoppet enhed (408): 3-104-3702</t>
  </si>
  <si>
    <t>KSHKKANY; KS Køkken - Kantinen - Nykøbing F.: 3-104-3703</t>
  </si>
  <si>
    <t>KSHKKAROPS; KS Køkken - Kantinen - Psyk. Roskilde: 3-105-0000</t>
  </si>
  <si>
    <t>KSHKKARO; KS Køkken - Kantinen - Roskilde: 3-105-3703</t>
  </si>
  <si>
    <t>KSHKKANÆ; KS Køkken - Kantinen - Næstved: 3-106-3701</t>
  </si>
  <si>
    <t>KSHKKAVO; KS Køkken - Kantinen - Psyk. Vordingborg: 3-108-3703</t>
  </si>
  <si>
    <t>KSHKKØSOL3; KS - Køkken - Stab - Niv.3: 3-110-3701</t>
  </si>
  <si>
    <t>KSHKKARI; KS Køkken - Kantinen - Ringsted: 3-123-3703</t>
  </si>
  <si>
    <t>KSHKKØKSTA; KS Køkken - Stab - Sorø: 3-811-3701</t>
  </si>
  <si>
    <t>KSHKKØHOL3; KS Køkken - Holbæk - Niv.3: 3-811-3703</t>
  </si>
  <si>
    <t>KSVAHOPROD; KS Vask - Holbæk Prod. leder 1 Niv.4: 4-103-3701</t>
  </si>
  <si>
    <t>KSVAHOTEA1; KS Vask - Holbæk Team 1: 4-103-3702</t>
  </si>
  <si>
    <t>KSVANYPROD; KS Vask - Nyk.F Prod. leder 1 Niv.4: 4-104-3701</t>
  </si>
  <si>
    <t>KSVANYTEA1; KS Vask - Nyk. F Team 1: 4-104-3702</t>
  </si>
  <si>
    <t>KSVASOKUND; KS Vask - Kunde og Kvalitet Niv.3: 4-110-3701</t>
  </si>
  <si>
    <t>KSVASOFÆLL; Koncern Service Vask - Fælles: 4-811-3701</t>
  </si>
  <si>
    <t>KSHKHAVOL3; KS Have og Vej - Niv.3: 5-811-3701</t>
  </si>
  <si>
    <t>KSK1KØLED3; KSIS - Køge Niv. 3: 7-101-3701</t>
  </si>
  <si>
    <t>KSISSEPSRK; Stoppet enhed (514): 7-101-3709</t>
  </si>
  <si>
    <t>KSK1KØDEPO; KSIS - Køge Depot S17: 7-101-3711</t>
  </si>
  <si>
    <t>KSK1KØLOGI; KSIS - Køge Post S17: 7-101-3712</t>
  </si>
  <si>
    <t>KSK1KØXX13; KSIS - Køge S1: 7-101-3713</t>
  </si>
  <si>
    <t>KSK1KØXX13-j; KSIS - Køge S1: 7101-3713j</t>
  </si>
  <si>
    <t>KSK1KØXXX8; KSIS - Køge S2: 7-101-3714</t>
  </si>
  <si>
    <t>KSK1KØXXX8-j; KSIS - Køge S2: 7101-3714j</t>
  </si>
  <si>
    <t>KSK1KØXXX4; KSIS - Køge S3: 7-101-3715</t>
  </si>
  <si>
    <t>KSK1KØXXX4-j; KSIS - Køge S3: 7101-3715j</t>
  </si>
  <si>
    <t>KSK1KØXXX5; KSIS - Køge S4: 7-101-3716</t>
  </si>
  <si>
    <t>KSK1KØXXX2; KSIS - Køge S.5: 7-101-3717</t>
  </si>
  <si>
    <t>KSK1KØXXX3; KSIS - Køge S.6: 7-101-3718</t>
  </si>
  <si>
    <t>KSK1KØXXX7; KSIS - Køge S.7: 7-101-3719</t>
  </si>
  <si>
    <t>KSK1KØXX20; KSIS - Køge S.9: 7-101-3721</t>
  </si>
  <si>
    <t>KSK1KØXX14; KSIS - Køge S10: 7-101-3722</t>
  </si>
  <si>
    <t>KSK1KØSERV; KSIS - Køge S.13: 7-101-3723</t>
  </si>
  <si>
    <t>KSK1KØSERV-i; KSIS - Køge S.13: 7101-3723i</t>
  </si>
  <si>
    <t>KSK1KØSERV-j; KSIS - Køge S.13: 7101-3723j</t>
  </si>
  <si>
    <t>KSK1KØXX19; KSIS - Køge S.14: 7-101-3724</t>
  </si>
  <si>
    <t>KSK1KØXX10; KSIS - Køge Elever: 7-101-3725</t>
  </si>
  <si>
    <t>KSK1KØXX12; KSIS - Køge Psykiatrisk Klinik: 7-101-3728</t>
  </si>
  <si>
    <t>KSK2NYLED4; KSIS - Nyk. F. Niv. 4: 7-104-3701</t>
  </si>
  <si>
    <t>KSK2NYDEPO; KS -Int.serv.-Transp.- Service - Nyk. F.: 7-104-3708</t>
  </si>
  <si>
    <t>KSK2NYDEPO-j; KS -Int.serv.-Transp.- Service - Nyk. F.: 7104-3708j</t>
  </si>
  <si>
    <t>KSK2NYXXX1; KSIS - Nyk.F.: 7-104-3709</t>
  </si>
  <si>
    <t>KSK2NYXXX1-j; KSIS - Nyk.F.: 7104-3709j</t>
  </si>
  <si>
    <t>KSK2NYLOGI; KSIS - Nyk.F. Serviceleder 4 Blå: 7-104-3710</t>
  </si>
  <si>
    <t>KSK2NYLOGI-j; KSIS - Nyk.F. Serviceleder 4 Blå: 7104-3710j</t>
  </si>
  <si>
    <t>KSK2ROL4PS; KSIS - Roskilde Psyk. Niv. 4: 7-105-3709</t>
  </si>
  <si>
    <t>KSK1ROXXX5; KSIS - Roskilde S11 Linneddepot: 7-105-3711</t>
  </si>
  <si>
    <t>KSK1ROXXX6; KSIS - Roskilde S15 sengeredning: 7-105-3726</t>
  </si>
  <si>
    <t>KSK1ROXXX5; KSIS - Roskilde S11 Linneddepot: 7-105-3727</t>
  </si>
  <si>
    <t>KSK2NÆLED3; KSIS - Næstved - Ringsted - Niv. 3: 7-106-3701</t>
  </si>
  <si>
    <t>KSK2NÆLOGI; KSIS - Næstved - Blå: 7-106-3708</t>
  </si>
  <si>
    <t>KSK2NÆLOGI-j; KSIS - Næstved - Blå: 7106-3708j</t>
  </si>
  <si>
    <t>KSK2NÆSERV; KSIS - Næstved: 7-106-3709</t>
  </si>
  <si>
    <t>KSK2NÆSERV-i; KSIS - Næstved: 7106-3709i</t>
  </si>
  <si>
    <t>KSK2NÆSERV-j; KSIS - Næstved: 7106-3709j</t>
  </si>
  <si>
    <t>KSK2NÆLED4; KSIS - Næstved - Hvid - N4: 7-106-3710</t>
  </si>
  <si>
    <t>KSK2NÆLED4-i; KSIS - Næstved - Hvid - N4: 7106-3710i</t>
  </si>
  <si>
    <t>KSK2NÆLED4-j; KSIS - Næstved - Hvid - N4: 7106-3710j</t>
  </si>
  <si>
    <t>KSK2VOL4PS; KSIS - PSYK. Vordingborg Niv.4: 7-108-3709</t>
  </si>
  <si>
    <t>KSK2VOSEPS-j; KSIS - PSYK. Vordingborg: 7108-3709j</t>
  </si>
  <si>
    <t>KSK2NYLED3; KSIS-Nyk. F. Psyk. Vordingborg - Niv. 3: 7-811-3709</t>
  </si>
  <si>
    <t>KSRH; KS Udvikling og Regionshus - Niv.2: 801-6211</t>
  </si>
  <si>
    <t>KSRHREN; KS Regionshus Rengøring: 801-6212</t>
  </si>
  <si>
    <t>KSRHKAN; KS Regionshus kantine: 801-6213</t>
  </si>
  <si>
    <t>KSRHURRHSE; KSR - Service: 801-6214</t>
  </si>
  <si>
    <t>KSLAGKØDEP; KS - Centraldepotet - Drift - Køge: 8-101-3711</t>
  </si>
  <si>
    <t>KSVLLLKØPO; KS Logistik - Køge Post: 8-101-3712</t>
  </si>
  <si>
    <t>KSK2SLXX13; KS Logistik - Slagelse Hvid: 8-102-3710</t>
  </si>
  <si>
    <t>KSK2SLXX13-j; KS Logistik - Slagelse Hvid: 8102-3710j</t>
  </si>
  <si>
    <t>KSK2SLDEPO; KS Logistik - Slagelse Depot: 8-102-3711</t>
  </si>
  <si>
    <t>KSK2SLXX14; KS Logistik - Slagelse Post: 8-102-3712</t>
  </si>
  <si>
    <t>KSK1HOXXX9; KS Logistik - Holbæk Blå: 8-103-3710</t>
  </si>
  <si>
    <t>KSK1HOXXX9-j; KS Logistik - Holbæk Blå: 8103-3710j</t>
  </si>
  <si>
    <t>KSK1HODEPO; KS Logistik - Holbæk depot: 8-103-3711</t>
  </si>
  <si>
    <t>KSK1ROXX12; KS Logistik - Roskilde Niv. 3: 8-105-3710</t>
  </si>
  <si>
    <t>KSK1ROXX12-j; KS Logistik - Roskilde Niv. 3: 8105-3710j</t>
  </si>
  <si>
    <t>KSK1RODEPO; KS Logistik - Roskilde - depot: 8-105-3711</t>
  </si>
  <si>
    <t>KSK1RODEPO-j; KS Logistik - Roskilde - depot: 8105-3711j</t>
  </si>
  <si>
    <t>KSK1ROXX11; KS Logistik - Roskilde Post: 8-105-3712</t>
  </si>
  <si>
    <t>KSK1; Koncern Service 1: 811-3680</t>
  </si>
  <si>
    <t>KSK2; Koncern Service 2: 811-3681</t>
  </si>
  <si>
    <t>KSK2SLL3PS; Koncern Service Psyk. Niv.3: 811-3682</t>
  </si>
  <si>
    <t>KSVLLLRIHV; KS Logistik - Ringsted Hvid: 8-123-3710</t>
  </si>
  <si>
    <t>KSVLLLRIHV-j; KS Logistik - Ringsted Hvid: 8123-3710j</t>
  </si>
  <si>
    <t>KSK2; KS Vask og Lager og Logistik - Niv. 2: 8-811-3701</t>
  </si>
  <si>
    <t>KSK2SOL3TR; KS Logistik - Transport Niv. 3: 9-811-3702</t>
  </si>
  <si>
    <t>KSK2SOL3TR-j; KS Logistik - Transport Niv. 3: 9811-3702j</t>
  </si>
  <si>
    <t>RHKØK; Koncern Økonomi: 801-6301</t>
  </si>
  <si>
    <t>RHKØK-j; Koncern Økonomi: 801-6301j</t>
  </si>
  <si>
    <t>RHKØK; Koncern Økonomi: 802-6301</t>
  </si>
  <si>
    <t>RHKØK-b; Koncern Økonomi: 802-6301b</t>
  </si>
  <si>
    <t>RHKØK-j; Koncern Økonomi: 802-6301j</t>
  </si>
  <si>
    <t>RHKU-j; Kvalitet og Udvikling: 801-6401j</t>
  </si>
  <si>
    <t>RHKU; Kvalitet og Udvikling: 802-6401</t>
  </si>
  <si>
    <t>RHPFIFORSK; Forskningsenheden: 802-6401-0</t>
  </si>
  <si>
    <t>RHKUKVASUP; Stoppet enhed (427): 802-6401-6</t>
  </si>
  <si>
    <t>RHKU-b; Kvalitet og Udvikling: 802-6401b</t>
  </si>
  <si>
    <t>RHKU-j; Kvalitet og Udvikling: 802-6401j</t>
  </si>
  <si>
    <t>RHLEDSEKR; Ledelsessekretariat: 801-6202</t>
  </si>
  <si>
    <t>RHLEDSEKR-j; Ledelsessekretariat: 801-6202j</t>
  </si>
  <si>
    <t>RHLEDSEKR; Ledelsessekretariat: 802-6202</t>
  </si>
  <si>
    <t>RHLEDSEKR-b; Ledelsessekretariat: 802-6202b</t>
  </si>
  <si>
    <t>MEBILLSLAG; Medicoteknik - Billeddiagnostik - Slag.: 102-2633</t>
  </si>
  <si>
    <t>MEBILLNY; Medicoteknik - Billeddiagnostik - Nyk. F: 104-2642</t>
  </si>
  <si>
    <t>MEBILL; Medicoteknik - Billeddiagnostik: 106-2639</t>
  </si>
  <si>
    <t>MEDICO; Medicoteknik: 211-0000</t>
  </si>
  <si>
    <t>MEDICO-j; Medicoteknik: 211-0000j</t>
  </si>
  <si>
    <t>MEDICO-b; Medicoteknik: 214-0000b</t>
  </si>
  <si>
    <t>MEGENEA; Medicoteknik - Generel - A: 811-1517</t>
  </si>
  <si>
    <t>MEDILA; Stoppet enhed (549): 811-1802</t>
  </si>
  <si>
    <t>NYANÆS-p; Kija Lin Østergaard - Outreach: 8055019000</t>
  </si>
  <si>
    <t>NYANÆS-p; Aktiviteter til styrkelse af organdonan.: 8055020000</t>
  </si>
  <si>
    <t>NYGYOB-p; Helga Gimpel - Susp. af vag.top. V. hys.: 8055135000</t>
  </si>
  <si>
    <t>NYGYOB-p; Prolaps studium, Jens Prien Larsen: 8055138000</t>
  </si>
  <si>
    <t>NYGYOB-p; Lea Laird Andersen - abdominal hysterek.: 8055139000</t>
  </si>
  <si>
    <t>NYMEDI-p; Lars Martin Martinsen - TP0503 Medicin: 8055270000</t>
  </si>
  <si>
    <t>NYMEDI-p; Lars Martin Martinsen - Mezavant, med.: 8055272000</t>
  </si>
  <si>
    <t>NYFSYGEHUS-p; Børneafdelingens udviklingsfond: 8055345000</t>
  </si>
  <si>
    <t>NYANÆS-p; Simulationstræning af tværfaglige teams: 8055372000</t>
  </si>
  <si>
    <t>NYGERI-p; Karen Buur Kristiansen - Følg hjem: 8055422000</t>
  </si>
  <si>
    <t>NYGERI-p; Ellen Holm - Forskn. og udd. - Geriatri: 8055425000</t>
  </si>
  <si>
    <t>NYARMI-p; Niels Kjærgaard - Arbejdsmedicin: 8055450000</t>
  </si>
  <si>
    <t>NYFSYGEHUS-p; Medicinstuderende på Nykøbing F.: 8055710000</t>
  </si>
  <si>
    <t>NYFSYGEHUS-p; SY-NYMOTION: 8055722000</t>
  </si>
  <si>
    <t>NYFSYGEHUS-p; Patientrettet forebyggelse Nykøbing: 8055750000</t>
  </si>
  <si>
    <t>NYFSYGEHUS-p; Laktose og in tolerans og kardiovaskulær: 8055753000</t>
  </si>
  <si>
    <t>NYFSYGEHUS-p; Intern - Befolkningsundersøgelse: 8055760000</t>
  </si>
  <si>
    <t>NYAKUT-p; Rejselegat - Posterkonkurrence: 8055841000</t>
  </si>
  <si>
    <t>NYFSYGEHUS-p; Jern-ophobning og Oxidativt stress: 8055845000</t>
  </si>
  <si>
    <t>NYGERI-p; Hyponatrinæmi årsager og konsekvenser: 8055846000</t>
  </si>
  <si>
    <t>NYGERI-p; Effekten af en tværfaglig geriatrisk sv.: 8055847000</t>
  </si>
  <si>
    <t>NYPÆDI-p; CPOP i Region Sjælland: 8055863000</t>
  </si>
  <si>
    <t>NYMEDI-p; Blodprop i hjertet: 8055891000</t>
  </si>
  <si>
    <t>NYMEDI-p; Forbedret diagnostik og implementering: 8055904000</t>
  </si>
  <si>
    <t>NYMEDI-p; Benedicte Vibjerg - Spire: 8055910000</t>
  </si>
  <si>
    <t>NYMEDI-p; Hvordan kan ledelse skabe yderligere: 8055911000</t>
  </si>
  <si>
    <t>NYRADI-p; Rikke Petersen - KSS Kick Off møder: 8055917000</t>
  </si>
  <si>
    <t>NYRADI-p; Tværsektorielt samarbejde/udveksling: 8055918000</t>
  </si>
  <si>
    <t>NYMEDI-p; Forsknings- og udviklingskonto: 8055923000</t>
  </si>
  <si>
    <t>NYMEDI-p; Ny organisering af arb. for plejegruppen: 8055935000</t>
  </si>
  <si>
    <t>NYGYOB-p; Karina Jensen - Kvalitetsløft på fødegan: 8055939000</t>
  </si>
  <si>
    <t>NYMEDI-p; Yama Fakhi - Improving diagnosis and ou.: 8055940000</t>
  </si>
  <si>
    <t>NYGYOB-p; Helga Gimpel - Endokrinologiske faktorer: 8055954000</t>
  </si>
  <si>
    <t>NYGYOB-p; Styrket indsats på fødeafdelingen - Kar.: 8055976000</t>
  </si>
  <si>
    <t>NYKIRU-p; Kirurgisk afdelings forsknings og udvik.: 8055978000</t>
  </si>
  <si>
    <t>NYMEDI-p; Sammenhængende rehabilitering - Lisette: 8055979000</t>
  </si>
  <si>
    <t>NYFSYGEHUS-p; Tidlig Opsporing - Lisette Lind Larsen: 8055980000</t>
  </si>
  <si>
    <t>NYGYOB-p; Ph.d. Studerende Lisbeth Bonde: 8055988000</t>
  </si>
  <si>
    <t>NYGYOB-p; Ph.d. studerende Ea Løwenstein: 8055989000</t>
  </si>
  <si>
    <t>NYFSYGEHUS-p; Randi Jepsen (LOFUS) Patterns and corre.: 8055998000</t>
  </si>
  <si>
    <t>NYAKUT-p; Udkørende Akutlæge service NFS: 8055999000</t>
  </si>
  <si>
    <t>NYORTO-p; Øgning af den skulderkirurgiske aktivit.: 8056007000</t>
  </si>
  <si>
    <t>NYMEDI-p; Effekten af ernæringsintervention : 8056021000</t>
  </si>
  <si>
    <t>NYMEDI-p; Ph. d. studerende Yama Fakhri: 8056028000</t>
  </si>
  <si>
    <t>NYFSYGEHUS-p; Rikke Petersen KSS – Flere diagnoser: 8056040000</t>
  </si>
  <si>
    <t>NYFSYGEHUS-p; Ph.d. Studerende Therese Olsen: 8056042000</t>
  </si>
  <si>
    <t>NYFSYGEHUS-p; Accelerometer Ph.d. Therese Olsen: 8056056000</t>
  </si>
  <si>
    <t>NYAKUT-p; Demensvenligt sygehus Nykøbing F., Tom : 8056066000</t>
  </si>
  <si>
    <t>NYMEDI-p; Philips - Peter Clemmensen: 8056079000</t>
  </si>
  <si>
    <t>NYANÆS-p; SGI midler Sandra Viggers - Øget patien.: 8056083000</t>
  </si>
  <si>
    <t>NYFSYGEHUS-p; Steno Diabetes Center: 8056084000</t>
  </si>
  <si>
    <t>NYCENEPIDE-p; Ph. d. studerende Therese Lucia Friis: 8056085000</t>
  </si>
  <si>
    <t>NYANÆS; Anæstesi - Nykøbing F.: 104-2800</t>
  </si>
  <si>
    <t>NYANÆSFÆL1; Fælles1 - Anæstesi - Nykøbing F.: 104-2801</t>
  </si>
  <si>
    <t>NYANÆSFÆL2; Fælles2 - Anæstesi - Nykøbing F.: 104-2802</t>
  </si>
  <si>
    <t>NYANÆSOPER; Operation - Anæstesi - Nykøbing F.: 104-2803</t>
  </si>
  <si>
    <t>NYANÆSSTER; Sterilcentralen - Anæstesi - Nykøbing F.: 104-2805</t>
  </si>
  <si>
    <t>NYKIRU; Kirurgi - Nykøbing F.: 104-2810</t>
  </si>
  <si>
    <t>NYKIRUFÆL1; Fælles1- Kirurgi - Nykøbing F.: 104-2811</t>
  </si>
  <si>
    <t>NYKIRUFÆL2; Fælles2 - Kirurgi - Nykøbing F.: 104-2812</t>
  </si>
  <si>
    <t>NYKIRU; Kirurgi - Nykøbing F.: 104-2813</t>
  </si>
  <si>
    <t>NYKIRU320; Sengeafsnit 320 - Kirurgi - Nykøbing F.: 104-2814</t>
  </si>
  <si>
    <t>NYKIRUAMBU; Fællesambulatoriet - Kirurgi - Nyk. F.: 104-2816</t>
  </si>
  <si>
    <t>NYORTO; Ortopædkirurgi - Nykøbing F.: 104-2820</t>
  </si>
  <si>
    <t>NYORTOFÆL1; Fælles1 - Ortopædkirurgi - Nykøbing F.: 104-2821</t>
  </si>
  <si>
    <t>NYORTOFÆL2; Fælles2 - Ortopædkirurgi - Nykøbing F.: 104-2822</t>
  </si>
  <si>
    <t>NYORTO300; Sengeafsnit 300 - Ortopædkir. - Nyk. F.: 104-2823</t>
  </si>
  <si>
    <t>NYORTO330; Sengeafsnit 330 - Ortopædkir. - Nyk. F.: 104-2824</t>
  </si>
  <si>
    <t>NYORTOIDRÆ; Stoppet enhed (606): 104-2828</t>
  </si>
  <si>
    <t>NYORTOJOUR; Journalarkiv - Nykøbing F.: 104-2829</t>
  </si>
  <si>
    <t>NYGYOBFÆL1; Fæll1 - Gynækolo. og Obstetrik - Nyk. F.: 104-2836</t>
  </si>
  <si>
    <t>NYGYOBFÆL2; Fælles2 - Gynækol. og Obstetr. - Nyk. F.: 104-2837</t>
  </si>
  <si>
    <t>NYGYOB220; Sengeaf. 220/fødeg. - Gyn/Obs. - Nyk. F.: 104-2838</t>
  </si>
  <si>
    <t>NYGYOBJORD; Jordemodercenter - Gyn/Obs. - Nyk. F.: 104-2842</t>
  </si>
  <si>
    <t>NYGYOBVOLD; Center f. voldtægtsofre-Gyn/Obs.-Nyk. F.: 104-2844</t>
  </si>
  <si>
    <t>NYAKUT; Akutafdelingen - Nykøbing F.: 104-2850</t>
  </si>
  <si>
    <t>NYAKUTFÆL1; Fælles 1 - Akutafdelingen - Nykøbing F.: 104-2851</t>
  </si>
  <si>
    <t>NYAKUTFÆL2; Fælles 2 - Akutafdelingen - Nykøbing F.: 104-2852</t>
  </si>
  <si>
    <t>NYAKUT2; Stoppet enhed (506): 104-2854</t>
  </si>
  <si>
    <t>NYAKUT3; Modt./obs.senge (AKUT3)-Akutafd.-Nyk. F.: 104-2855</t>
  </si>
  <si>
    <t>NYAKUT1; Skadest./traumer(AKUT1)-Akutafd.-Nyk. F.: 104-2856</t>
  </si>
  <si>
    <t>NYAKUTFORS; Driftsmæssig forsk. - Akut - Nyk. F. (K): 104-2858</t>
  </si>
  <si>
    <t>NYMEDI; Intern medicin - Nykøbing F.: 104-2860</t>
  </si>
  <si>
    <t>NYMEDIFÆL1; Fælles1 - Intern medicin - Nykøbing F.: 104-2861</t>
  </si>
  <si>
    <t>NYMEDIFÆL2; Fælles2 - Intern medicin - Nykøbing F.: 104-2862</t>
  </si>
  <si>
    <t>NYMEDI130; Sengeafsn. 130 - Intern med. - Nyk. F.: 104-2863</t>
  </si>
  <si>
    <t>NYMEDI200; Sengeafsnit 200 - Intern med. - Nyk. F.: 104-2864</t>
  </si>
  <si>
    <t>NYMEDI230; Sengeafsnit 230 - Intern med. - Nyk. F.: 104-2865</t>
  </si>
  <si>
    <t>NYMEDIAMBU; Ambulatorium - Intern medicin - Nyk. F.: 104-2866</t>
  </si>
  <si>
    <t>NYMEDI100; Sengeafsnit 100 - Intern med. - Nyk. F.: 104-2870</t>
  </si>
  <si>
    <t>NYMEDI140; Sengeafsnit 140 - Intern med. - Nyk. F.: 104-2872</t>
  </si>
  <si>
    <t>NYMEDI240; Sengeafsnit 240 - Intern med. - Nyk. F.: 104-2873</t>
  </si>
  <si>
    <t>NYMEDIETUB; ETUB - Intern medicin - Nykøbing F.: 104-2874</t>
  </si>
  <si>
    <t>NYPÆDI; Pædiatri - Nyk. F.: 104-2875</t>
  </si>
  <si>
    <t>NYPÆDIFÆL1; Fælles1 - Pædiatri - Nykøbing F.: 104-2876</t>
  </si>
  <si>
    <t>NYPÆDIFÆL2; Fælles2 - Pædiatri - Nykøbing F.: 104-2877</t>
  </si>
  <si>
    <t>NYPÆDI30; Sengeafsnit 30 - Pædiatri - Nykøbing F.: 104-2878</t>
  </si>
  <si>
    <t>NYFYER; Fysio- ergoterapi - Nykøbing F.: 104-2881</t>
  </si>
  <si>
    <t>NYFYERFYSI; Fysioterapi - Fysio-ergoterapi - Nyk. F.: 104-2883</t>
  </si>
  <si>
    <t>NYFYERERGO; Ergoterapi - Fysio- ergoterapi - Nyk. F.: 104-2884</t>
  </si>
  <si>
    <t>NYGERI; Stoppet enhed (608): 104-2890</t>
  </si>
  <si>
    <t>NYGERIFÆL1; Stoppet enhed (612): 104-2891</t>
  </si>
  <si>
    <t>NYGERIFÆL2; Stoppet enhed (611): 104-2892</t>
  </si>
  <si>
    <t>NYGERIALGE; Stoppet enhed (609): 104-2893</t>
  </si>
  <si>
    <t>NYGERIAPOP; Apopleksiafsnit - Geriatri - Nykøbing F.: 104-2894</t>
  </si>
  <si>
    <t>NYGERIAMBU; Stoppet enhed (610): 104-2895</t>
  </si>
  <si>
    <t>NYARMIHO; Arbejdsmedicin - Nykøbing F.: 104-2900</t>
  </si>
  <si>
    <t>NYARMIHO; Arbejdsmedicin - Nykøbing F.: 104-2902</t>
  </si>
  <si>
    <t>NYRADI; Radiologi - Nykøbing F.: 104-2905</t>
  </si>
  <si>
    <t>NYRADIFÆL1; Fælles1 - Radiologi - Nykøbing F.: 104-2906</t>
  </si>
  <si>
    <t>NYRADIFÆL2; Fælles2 - Radiologi - Nykøbing F.: 104-2907</t>
  </si>
  <si>
    <t>NYRADIRADI; Radiologi - Radiologi - Nykøbing F.: 104-2908</t>
  </si>
  <si>
    <t>NYSTABTEKA; Teknisk afdeling - Nykøbing F.: 104-2917</t>
  </si>
  <si>
    <t>KSISNYBLÅ; KSIS - Nyk.F. Serviceleder 4 Blå: 104-2919</t>
  </si>
  <si>
    <t>NYFSYGEHUS-s; Nykøbing F. sygehus: 104-2919s</t>
  </si>
  <si>
    <t>KSISNYTRAN; KS -Int.serv.-Transp.- Service - Nyk. F.: 104-2920</t>
  </si>
  <si>
    <t>NYADMTEKN; Teknik - Drifts- og serv.afd. - Nyk. F.: 104-2921</t>
  </si>
  <si>
    <t>NYCENEPIDE; Center for epidemiologisk forskning.: 104-7320</t>
  </si>
  <si>
    <t>NAMEDISENY; Sek. Sundh.cent. - Int. med. - Naks.: 109-2868</t>
  </si>
  <si>
    <t>NAMEDIASNY; Amb. Sundhedscent. - Intern med. - Naks.: 109-2869</t>
  </si>
  <si>
    <t>NYGYOB; Gynækologi og Obstetrik - Nyk. F.: 811-2835</t>
  </si>
  <si>
    <t>NYFSYGEHUS; Nykøbing F. sygehus: 811-2931</t>
  </si>
  <si>
    <t>NYSTAB; Administration HR og Teknik - Nyk. F.: 811-2933</t>
  </si>
  <si>
    <t>NYFORSK; Forskningsenheden - Nykøbing F.: 811-2934</t>
  </si>
  <si>
    <t>NYFSYGEHUS-i; Nykøbing F. sygehus: 811-2945i</t>
  </si>
  <si>
    <t>NYFSYGEHUS-j; Nykøbing F. sygehus: 811-2945j</t>
  </si>
  <si>
    <t>NAEJENDRNY; Ejendomsdrift Nakskov (K): 811-2948</t>
  </si>
  <si>
    <t>NYØKPLLEJE; Lejeboliger Nykøbing F.: 811-2961</t>
  </si>
  <si>
    <t>NYYLVIDUDD; Yngre lægers videreudd. Nykøbing F. (K): 811-2962</t>
  </si>
  <si>
    <t>NYFÆLLINLÆ; Stoppet enhed (507): 811-2963</t>
  </si>
  <si>
    <t>NYPKO; PKO-ordning - Nykøbing F.: 811-2964</t>
  </si>
  <si>
    <t>NYFÆLLPRA1; Stoppet enhed (508): 811-2965</t>
  </si>
  <si>
    <t>NYFÆLLPR23; Stoppet enhed (509): 811-2966</t>
  </si>
  <si>
    <t>NYSTABPRAK; Praksislæger Klinisk basis - Nykøbing F.: 811-2967</t>
  </si>
  <si>
    <t>NYUDDPULJE; Uddannelsespulje (K): 811-2977</t>
  </si>
  <si>
    <t>NYFSYGEHUS-e; Lægesekretærelever - Nykøbing F.: 811-2980E</t>
  </si>
  <si>
    <t>NYSP; Sundhedsplatformen (K): 811-2989</t>
  </si>
  <si>
    <t>NYBEFOLK; Befolkningsundersøgelse Lolland-Falster: 811-2995</t>
  </si>
  <si>
    <t>NYUDDALABO; Uddannelseslaboratorium (K): 811-2996</t>
  </si>
  <si>
    <t>NYFSYGEHUS-b; Nykøbing F. sygehus: 811-2999b</t>
  </si>
  <si>
    <t>NYFORSK; Forskningsenheden - Nykøbing F.: 811-7310</t>
  </si>
  <si>
    <t>PSP-element; SY-NYMOTION: XG-0007172204-00001</t>
  </si>
  <si>
    <t>NSRSYGEHUS-p; Styrket indsats for unge med hj.sk. Løn: 1152001111</t>
  </si>
  <si>
    <t>SLMEDI1-p; Det skal give mening: 8053070000</t>
  </si>
  <si>
    <t>SLMEDI1-p; Remedy: 8053206000</t>
  </si>
  <si>
    <t>NSRSYGEHUS-p; DANISHø: 8053220000</t>
  </si>
  <si>
    <t>NÆSLUROL-p; Prostvac: 8055043000</t>
  </si>
  <si>
    <t>SLKAKI-p; Arv efter Inger Marie Pierpoint: 8055084000</t>
  </si>
  <si>
    <t>SLORTO-p; Statins, NSAIDS and tranexamic acid: 8055099000</t>
  </si>
  <si>
    <t>NÆØJEN-p; Tracy Beth Høeg - Dansk Rural Eye Study: 8055183000</t>
  </si>
  <si>
    <t>SLMEDI2-p; John Larsen - ODESSEY Outcomes Medicin: 8055200000</t>
  </si>
  <si>
    <t>SLMEDI2-p; KOL-Kompetencecenter, Intern Medicin, A.: 8055201000</t>
  </si>
  <si>
    <t>SLMEDI2-p; Aliskiren II, Medicin,Susanne Nielsen: 8055205000</t>
  </si>
  <si>
    <t>SLMEDI2-p; 1848, Fond - Annette Lindholm – Ekstern: 8055206000</t>
  </si>
  <si>
    <t>SLMEDI2-p; ACE 104325, Medicin, Asbjørn Høegholm: 8055207000</t>
  </si>
  <si>
    <t>SLMEDI2-p; Nordic NEED.study, Intern Medicin, Uffe: 8055210000</t>
  </si>
  <si>
    <t>SLMEDI2-p; John Larsen - Action, Medicin: 8055211000</t>
  </si>
  <si>
    <t>SLMEDI2-p; Uffe Bødtger - AFFIRM: 8055214000</t>
  </si>
  <si>
    <t>SLMEDI2-p; Corona, Medicin, Roman Sykulski: 8055221000</t>
  </si>
  <si>
    <t>SLMEDI2-p; Pia Elin og Birgit Stange Jensen, Medi.: 8055229000</t>
  </si>
  <si>
    <t>SLMEDI2-p; Uffe Bødtger - Tonado: 8055257000</t>
  </si>
  <si>
    <t>SLMEDI2-p; Uffe Bødtger - Unge med lungecancer: 8055259000</t>
  </si>
  <si>
    <t>SLMEDI1-p; MARLINA - Peter Christensen/Thor Brygge: 8055280000</t>
  </si>
  <si>
    <t>SLMEDI1-p; Odessey Longterm LTS 11717: 8055282000</t>
  </si>
  <si>
    <t>SLMEDI1-p; Henning Friis Juhl - EFC6019/GETGOAL-X: 8055289000</t>
  </si>
  <si>
    <t>SLMEDI2-p; Ikke øremærkede eksterne midler – intern: 8055293000</t>
  </si>
  <si>
    <t>SLMEDI1-p; BI 10773 - endokrinologisk amb. medicins: 8055294000</t>
  </si>
  <si>
    <t>NÆONKO-p; Flemming Bach - Onko-hæma forskningskt.: 8055300000</t>
  </si>
  <si>
    <t>SLMEDI1-p; Jens Due Lomholdt - Xalia, medicin: 8055306000</t>
  </si>
  <si>
    <t>SLMEDI1-p; Ingrid Charlotte Andersen - KOL, medicin: 8055307000</t>
  </si>
  <si>
    <t>SLMEDI1-p; Malene Fey Kristiansen - TPO503, medicin: 8055308000</t>
  </si>
  <si>
    <t>SLMEDI1-p; Henning Friis Juhl - EFC 12703 Get-Goal-: 8055309000</t>
  </si>
  <si>
    <t>SLMEDI1-p; Henning Friis Juhl - M11-352: 8055310000</t>
  </si>
  <si>
    <t>SLMEDI1-p; Torben Stjernebjerg - Nordic-NEED: 8055311000</t>
  </si>
  <si>
    <t>NÆPÆDI-p; Rebecca Vinding: 8055327000</t>
  </si>
  <si>
    <t>NÆPÆDI-p; Familiepakken: 8055330000</t>
  </si>
  <si>
    <t>NÆPÆDI-p; Diverse studier/projekter Kim Kristensen: 8055332000</t>
  </si>
  <si>
    <t>NÆPÆDI-p; ABC-Kohorten: 8055337000</t>
  </si>
  <si>
    <t>SLMEDI3-p; Monica Kataryna Gora - MOVE 2 - Observ.: 8055362000</t>
  </si>
  <si>
    <t>SLAKUT-p; C. Lærkholm/J. Jensen - Tvær. Udskr.team: 8055371000</t>
  </si>
  <si>
    <t>NSRSYGEHUS-p; Line Lindahl Hjelmroth - Ergot. Interv.: 8055393000</t>
  </si>
  <si>
    <t>SLMAKA-p; Alaa El-Hussuna: The efffect of anti-Tu.: 8055561000</t>
  </si>
  <si>
    <t>NSRSYGEHUS-p; Uffe Bødtger/Simon Reuter - CAPOW: 8055562000</t>
  </si>
  <si>
    <t>NÆBIOK-p; Christina Ellervik - Befolkningsunders.: 8055584000</t>
  </si>
  <si>
    <t>SLMIKR-p; Molekylærbiologisk artsbestemmelse: 8055595000</t>
  </si>
  <si>
    <t>NÆBIOK-p; Genetisk Laktose Intolorence: 8055601000</t>
  </si>
  <si>
    <t>NÆIMMU-p; Tidlig lymfom- og leukæmidiagnostik: 8055605000</t>
  </si>
  <si>
    <t>NSRSYGEHUS-p; Charlotte Paaske Simony - Sygd./sundh.: 8055704000</t>
  </si>
  <si>
    <t>NÆPATO-p; Lisbeth Holde - DR cancerbiobank: 8055735000</t>
  </si>
  <si>
    <t>NSRSYGEHUS-p; Aase Bjerring - MRSA: 8055740000</t>
  </si>
  <si>
    <t>NSRSYGEHUS-p; Michael Markussen - sygeplejedokument.: 8055744000</t>
  </si>
  <si>
    <t>NSRSYGEHUS-p; KRAM-projektet: 8055752000</t>
  </si>
  <si>
    <t>SLORTO-p; Ulla R Madsen - Livskval. efter benamb.: 8055754000</t>
  </si>
  <si>
    <t>NSRSYGEHUS-p; Derya Carkaci - Aerococcus Infective End: 8055756000</t>
  </si>
  <si>
    <t>NÆØJEN-p; Tracy Beth Høeg - Danisk Rural eye study: 8055839000</t>
  </si>
  <si>
    <t>NSRSYGEHUS-p; Projekt Sygdom og sundhed i hverdagen: 8055843000</t>
  </si>
  <si>
    <t>SLMEDI2-p; Roman Sykulski - Projekt Themis: 8055850000</t>
  </si>
  <si>
    <t>NSRSYGEHUS-p; Uffe Bødtger - projekt Terranova: 8055852000</t>
  </si>
  <si>
    <t>SLMIKR-p; Jørgen Engberg - Epidemiology and Patho.: 8055853000</t>
  </si>
  <si>
    <t>NÆBIOK-p; Thomas Vedtofte - Trombose - og infekti.: 8055864000</t>
  </si>
  <si>
    <t>SLMIKR-p; Projektkonto forskning og faglig: 8055883000</t>
  </si>
  <si>
    <t>SLMAKA-p; Alaa El-Hussuna - Kirurgisk stress resp.: 8055889000</t>
  </si>
  <si>
    <t>SLMEDI2-p; Roman Sykulski - Projekt Pioneer: 8055894000</t>
  </si>
  <si>
    <t>SLMEDI2-p; Roman Sykulski - Projekt Spire: 8055895000</t>
  </si>
  <si>
    <t>NÆIMMU-p; Sylvester Larsen - Betydningen af pat.: 8055901000</t>
  </si>
  <si>
    <t>NSRSYGEHUS-p; Kim Christensens projekt: 8055905000</t>
  </si>
  <si>
    <t>NÆRADI-p; IMAGINE-more studiet, Odai Jalel: 8055921000</t>
  </si>
  <si>
    <t>SLMIKR-p; Molekylærbiologisk artsbestemmelse: 8055926000</t>
  </si>
  <si>
    <t>SLAKUT-p; Finn - Erland Nielsen - Genindlæggelser: 8055927000</t>
  </si>
  <si>
    <t>SLMEDI2-p; Susanne Dorthe Nielsen - Revision kroni.: 8055932000</t>
  </si>
  <si>
    <t>NÆONKO-p; Niels Henrik Hollænder - Ph.d. 2015: 8055936000</t>
  </si>
  <si>
    <t>NÆRADI-p; Sandy Bobak-Clausen - Organisatorisk sa.: 8055938000</t>
  </si>
  <si>
    <t>SLMEDI2-p; Rational Approach to Unilateral Pleural: 8055941000</t>
  </si>
  <si>
    <t>NÆONKO-p; Foredrag til fremme af det mono- og tvæ.: 8055944000</t>
  </si>
  <si>
    <t>NÆGYOB-p; Ellen Tobiasen - Kvalitetsløft på fødeg.: 8055945000</t>
  </si>
  <si>
    <t>SLMIKR-p; Jørgen Engberg - RBI/FMT-CDI, fæcestran.: 8055947000</t>
  </si>
  <si>
    <t>NSRSYGEHUS-p; Ph.d. Martin Heyn Sørensen -  Cardiac m.: 8055961000</t>
  </si>
  <si>
    <t>SLORTO-p; Ortopædkirurgisk database www.fthk.dk: 8055967000</t>
  </si>
  <si>
    <t>SLAKUT-p; Den akut syge patient - Henrik Ømark Pe.: 8055971000</t>
  </si>
  <si>
    <t>NSRSYGEHUS-p; Pracetamol and NSAID (PANSAID) in combi.: 8055982000</t>
  </si>
  <si>
    <t>SLORTO-p; Brug af statiner, NSAIDs og tranexamsyr.: 8055983000</t>
  </si>
  <si>
    <t>NSRSYGEHUS-p; Projekt Atibar - Uffe Bødtger: 8055984000</t>
  </si>
  <si>
    <t>NÆIMMU-p; Early circulating biomarkers for the de.: 8056001000</t>
  </si>
  <si>
    <t>NÆIMMU-p; Projekt Psoriasis:Ole Birger Vesterager: 8056002000</t>
  </si>
  <si>
    <t>NÆBIOK-p; Tarmkræftscreening - mere end FIT - Len.: 8056005000</t>
  </si>
  <si>
    <t>NSRSYGEHUS-p; EXTRA Gigtforeningen - Pætur Holm - Eks.: 8056010000</t>
  </si>
  <si>
    <t>NSRSYGEHUS-p; Den multisyge patient COPD – Thor Brygge: 8056011000</t>
  </si>
  <si>
    <t>NÆBIOK-p; DNA metode til Tarmkræftsscreening Int.: 8056012000</t>
  </si>
  <si>
    <t>NÆBIOK-p; DNA metode til Tarmkræftsscreening Ekst.: 8056013000</t>
  </si>
  <si>
    <t>SLMIKR-p; Pulje for tværsektorielle projekter : 8056017000</t>
  </si>
  <si>
    <t>SLMEDI2-p; Hjertesvigt og Integreret Palli. - Int.: 8056026000</t>
  </si>
  <si>
    <t>SLMEDI2-p; Hjertesvigt og Integreret Palli. - Ekst.: 8056027000</t>
  </si>
  <si>
    <t>SLORTO-p; Persona multicenter studie - Henrik Sch.: 8056031000</t>
  </si>
  <si>
    <t>SLMEDI1-p; Breathe-Projekt - Uffe Bødtger og Thor: 8056033000</t>
  </si>
  <si>
    <t>SLMEDI2-p; Evaluation of Edoxaban in anticoagulant : 8056035000</t>
  </si>
  <si>
    <t>SLMIKR-p; Bevilling fra Forskningsfremmende Pulje: 8056039000</t>
  </si>
  <si>
    <t>SLMEDI2-p; Klar til kirurgi - Rasmus Dahlin Bojesen: 8056050000</t>
  </si>
  <si>
    <t>SLMEDI2-p; Klar til kirurgi - Rasmus Dahlin Bojesen: 8056051000</t>
  </si>
  <si>
    <t>SLMEDI2-p; MECORA - Emilie Barbara Palmgren Colov: 8056052000</t>
  </si>
  <si>
    <t>SLMEDI2-p; MECORA - Emilie Barbara Palmgren Colov: 8056053000</t>
  </si>
  <si>
    <t>SLORTO-p; Fractures of the knee - Veronique Alexa.: 8056055000</t>
  </si>
  <si>
    <t>SLORTO-p; Sygeplejerskers faglige udvikling - Bir.: 8056057000</t>
  </si>
  <si>
    <t>SLORTO-p; Fractures of the knee - Gigtforeningen: 8056058000</t>
  </si>
  <si>
    <t>SLMEDI2-p; Potential side effects of high doses of: 8056065000</t>
  </si>
  <si>
    <t>SLMIKR-p; Supplementation in pregnancy and the ef.: 8056071000</t>
  </si>
  <si>
    <t>SLORTO-p; Fractures of the knee - Veronique Alexa.: 8056072000</t>
  </si>
  <si>
    <t>SLAKUT-p; Sepsis-P.hd.-Osama Bin Abdullah - intern: 8056073000</t>
  </si>
  <si>
    <t>SLMAKA-p; Kar-kirurgisk legat-konto - Martin Rasm.: 8056081000</t>
  </si>
  <si>
    <t>SLMEDI2-p; Potential side effects of high doses of: 8056086000</t>
  </si>
  <si>
    <t>NSRSYGEHUS-p; Innovationskompetencer i Sundhedsvæsenet: 8107002000</t>
  </si>
  <si>
    <t>NSRSYGEHUS-p; KFFB - Kræftforskning Fehmernbelt: 8107005000</t>
  </si>
  <si>
    <t>NSRSYGEHUS-p; Gisela Felkl - Vital Sign Monitor. Netv.: 8107009000</t>
  </si>
  <si>
    <t>NÆONKO-p; EU Interreg Projekt InnoCan: 8107010000</t>
  </si>
  <si>
    <t>SLMEDI2-p; Scores – Kari Niemann - Ekstern: 8075100000</t>
  </si>
  <si>
    <t>SLANÆSLÆGE; Læger - Anæstesi - Slagelse: 102-2026</t>
  </si>
  <si>
    <t>SLANÆSLÆSE; Lægesekretærer - Anæstesi - Slagelse: 102-2027</t>
  </si>
  <si>
    <t>SLANÆSOPPA; Operation Parenkymkir. - Anæste. - Slag.: 102-2029</t>
  </si>
  <si>
    <t>SLANÆSOPOR; Stoppet enhed (660): 102-2030</t>
  </si>
  <si>
    <t>SLANÆSOPOR; Stoppet enhed (660): 102-2031</t>
  </si>
  <si>
    <t>SLANÆSANÆS; Anæstesi afsnit - Anæstesi - Slagelse: 102-2033</t>
  </si>
  <si>
    <t>SLANÆSINTE; Intensiv afsnit - Anæstesi - Slagelse: 102-2034</t>
  </si>
  <si>
    <t>SLANÆSSTER; Sterilcentral - Anæstesi - Slagelse: 102-2035</t>
  </si>
  <si>
    <t>SLANÆSINAF; Intermediært afsnit - Anæstesi - Slag.: 102-2037</t>
  </si>
  <si>
    <t>SLANÆSINAF; Intermediært afsnit - Anæstesi - Slag.: 102-2038</t>
  </si>
  <si>
    <t>SLANÆSOPPA; Operation - Anæstesi - Slagelse: 102-2039</t>
  </si>
  <si>
    <t>SLMAKIFÆL1; Mave-tarm kirurgi læger Slagelse: 102-2051</t>
  </si>
  <si>
    <t>SLMAKALÆSE; Lægesekretærer - Mave-tarm - Slagelse: 102-2052</t>
  </si>
  <si>
    <t>SLMAKASENG; Sengeafdeling - Mave-tarm kirurgi-Slag.: 102-2055</t>
  </si>
  <si>
    <t>SLKIRUA2; Stoppet enhed (393): 102-2056</t>
  </si>
  <si>
    <t>SLMAKAMAMB; Ambulant - Mave-tarm kirurgi - Slag.: 102-2058</t>
  </si>
  <si>
    <t>SLMAKAKLÆG; Læger - Karkirurgi - Slagelse: 102-2081</t>
  </si>
  <si>
    <t>SLKAKIFÆL2; Stoppet enhed (562): 102-2082</t>
  </si>
  <si>
    <t>SLKAKISENG; Stoppet enhed (561): 102-2083</t>
  </si>
  <si>
    <t>SLMAKAKAMB; Stoppet enhed (444): 102-2084</t>
  </si>
  <si>
    <t>SLORTOLÆGE; Læger - Ortopædkirurgi - Slagelse: 102-2107</t>
  </si>
  <si>
    <t>SLORTOLÆSE; Lægesekretærer - Ortopædkirurgi - Slag.: 102-2108</t>
  </si>
  <si>
    <t>SLORTOO; Ortopædki. Sengeafs. O - Ortopæd - Slag.: 102-2110</t>
  </si>
  <si>
    <t>SLORTOAMBU; Ortopædkir. ambulato. - Ortopæd - Slag.: 102-2111</t>
  </si>
  <si>
    <t>SLORTOFORS; Driftsmæssig forskning Ortopæd Slag. (K): 102-2113</t>
  </si>
  <si>
    <t>SLORTOTELE; Telefonister - Ortopædkirurgi - Slagelse: 102-2137</t>
  </si>
  <si>
    <t>SLØNHFÆL1; Stoppet enhed (370): 102-2167</t>
  </si>
  <si>
    <t>SLØNHFÆL2; Stoppet enhed (373): 102-2168</t>
  </si>
  <si>
    <t>SLØNHO3; Stoppet enhed (374): 102-2169</t>
  </si>
  <si>
    <t>SLØNHAMBU; Stoppet enhed (375): 102-2171</t>
  </si>
  <si>
    <t>SLØNHAUDI; Stoppet enhed (369): 102-2172</t>
  </si>
  <si>
    <t>SLAKUTTELE; Telefonister - AKUTafdelingen - Slagelse: 102-2214</t>
  </si>
  <si>
    <t>SLAKUTLÆGE; Læger - Akutafdelingen - Slagelse: 102-2215</t>
  </si>
  <si>
    <t>SLAKUTLÆSE; Lægesekretærer - Akutafdelingen - Slag.: 102-2216</t>
  </si>
  <si>
    <t>SLAKUTAKU2; AKUT2 - Akutafdeling - Slagelse: 102-2217</t>
  </si>
  <si>
    <t>SLAKUTAKU1; AKUT1 - Akutafdeling - Slagelse: 102-2218</t>
  </si>
  <si>
    <t>SLAKUTFORS; Driftsmæssig forskning AKUT Slagelse (K): 102-2219</t>
  </si>
  <si>
    <t>SLAKUTSTUE; Akutafdelingen stuen - Slagelse: 102-2221</t>
  </si>
  <si>
    <t>SLAKUT1SAL; Akutafdelingen 1. sal - Slagelse: 102-2222</t>
  </si>
  <si>
    <t>SLMEDI1LÆG; Læger Medicin 1 Slagelse: 102-2224</t>
  </si>
  <si>
    <t>SLMEDI2LÆS; Lægesekretærer Medicin 2 Slagelse: 102-2225</t>
  </si>
  <si>
    <t>SLMEDI1MAT; Afsn. for mave-tarm syge Medicin 1 Slag.: 102-2226</t>
  </si>
  <si>
    <t>SLMEDI1LUN; Afsnit for lungesygdomme Medicin 1 Slag.: 102-2227</t>
  </si>
  <si>
    <t>SLMEDI2HJE; Afsn. for hjertesygdomme Medicin 2 Slag.: 102-2228</t>
  </si>
  <si>
    <t>SLMEDI2HOM; Amb for hormonsygdomme Medicin 2 Slag.: 102-2233</t>
  </si>
  <si>
    <t>SLNEURG1; Sengeafsnit G1 - NeuroGeri -Slagelse: 102-2236</t>
  </si>
  <si>
    <t>SLNEURG2; Sengeafsnit G2 - NeuroGeri - Slagelse: 102-2237</t>
  </si>
  <si>
    <t>SLNEURAMBU; Geriatrisk Amb - Intern Medicin - Slg.: 102-2238</t>
  </si>
  <si>
    <t>SLMEDI1GIG; Amb for gigt sygdomme mv Medicin 1 Slag.: 102-2239</t>
  </si>
  <si>
    <t>SLNEURAMBU; Geriatrisk Amb - Intern Medicin - Slg.: 102-2240</t>
  </si>
  <si>
    <t>SLMEDI2HJE; Afsn. for hjertesygdomme Medicin 2 Slag.: 102-2245</t>
  </si>
  <si>
    <t>SLFYERFYSI; Fysioterapi - Fysio-ergoterapi - Slag.: 102-2320</t>
  </si>
  <si>
    <t>SLFYERERGO; Ergoterapi - Fysio-ergoterapi - Slagelse: 102-2321</t>
  </si>
  <si>
    <t>SLNEURFÆL1; Fælles1 - Neurologi - Slagelse: 102-2336</t>
  </si>
  <si>
    <t>SLNEURFÆL2; Fælles2 - Neurologi - Slagelse: 102-2337</t>
  </si>
  <si>
    <t>SLNEURAFS1; Afsnit 1 - Neurologi - Slagelse sygehus: 102-2338</t>
  </si>
  <si>
    <t>SLNEURAFS2; Stoppet enhed (684): 102-2339</t>
  </si>
  <si>
    <t>NÆNEURREHA; Center for Neurorehabilitering - Næstved: 102-2340</t>
  </si>
  <si>
    <t>SLMEDIHUKO; Hukommelsesklinikken - int. med. - Slag.: 102-2370</t>
  </si>
  <si>
    <t>SLRADIFÆL1; Fælles1 - Radiologi - Slagelse: 102-2395</t>
  </si>
  <si>
    <t>SLRADILÆSE; Lægesekretærer - Radiologi - Slagelse: 102-2396</t>
  </si>
  <si>
    <t>SLRADIRADI; Radiologi - Radiologi - Slagelse: 102-2397</t>
  </si>
  <si>
    <t>SLPATOFÆRO; Fælles - Patologi - Slagelse: 102-2436</t>
  </si>
  <si>
    <t>SLPATOLARO; Laboratorieafsnit - Patologi - Slagelse: 102-2437</t>
  </si>
  <si>
    <t>SLBIOKBIOK; Klinisk Biokemi - Kl. Biokemi - Slag.: 102-2449</t>
  </si>
  <si>
    <t>SLIMMU; Klinisk Immunologi - Slagelse: 102-2477</t>
  </si>
  <si>
    <t>SLMIKRFORS; Driftsmæssig forskning Klin. Mikrob. (K): 102-2524</t>
  </si>
  <si>
    <t>SLMIKRMIKR; Klinisk Mikrobiologi - Slagelse: 102-2535</t>
  </si>
  <si>
    <t>KSVLLLSLHV; KS Logistik - Slagelse Hvid: 102-2574</t>
  </si>
  <si>
    <t>SLORTOTELE; Telefonister - Ortopædkirurgi - Slagelse: 102-2576</t>
  </si>
  <si>
    <t>SLBYGNTE; Teknisk afdeling - Slagelse: 102-2577</t>
  </si>
  <si>
    <t>SLBYGNTEKN; Teknisk afsnit - Slagelse: 102-2792</t>
  </si>
  <si>
    <t>SLMAKIFÆL1; Mave-tarm kirurgi læger Slagelse: 102-7251</t>
  </si>
  <si>
    <t>SLMAKIFÆL2; Mave-tarm kirurgi lægesekretærer Slag.: 102-7252</t>
  </si>
  <si>
    <t>SLMAKISENG; Mave-tarm kirurgisk sengeafdeling Slag.: 102-7253</t>
  </si>
  <si>
    <t>SLMAKIAMBU; Mave-tarm kirurgisk ambulat. - Slag.: 102-7255</t>
  </si>
  <si>
    <t>SLMAKAMLÆG; Læger - Mave-tarm - Slagelse: 102-7258</t>
  </si>
  <si>
    <t>SLMAKAKLÆG; Læger - Karkirurgi - Slagelse: 102-7259</t>
  </si>
  <si>
    <t>SLMAKALÆSE; Lægesekretærer - Mave-tarm - Slagelse: 102-7260</t>
  </si>
  <si>
    <t>SLMAKASENG; Sengeafdeling - Mave-tarm kirurgi-Slag.: 102-7261</t>
  </si>
  <si>
    <t>SLMAKAMAMB; Ambulant - Mave-tarm kirurgi - Slag.: 102-7262</t>
  </si>
  <si>
    <t>SLMAKAKAMB; Ambulant - Karkirurgi - Slagelse: 102-7263</t>
  </si>
  <si>
    <t>SLMAKAFORS; Driftsmæssig forsk. MaveTarmKir Slag (K): 102-7266</t>
  </si>
  <si>
    <t>SLRADILÆGE; Læger - Radiologi - Slagelse: 102-7272</t>
  </si>
  <si>
    <t>SLRADILÆSE; Lægesekretærer - Radiologi - Slagelse: 102-7275</t>
  </si>
  <si>
    <t>SLRADIRADI; Radiologi - Radiologi - Slagelse: 102-7278</t>
  </si>
  <si>
    <t>SLMEDI1LÆS; Lægesekretærer Medicin 1 Slagelse: 102-7402</t>
  </si>
  <si>
    <t>SLMEDI1LUN; Afsnit for lungesygdomme Medicin 1 Slag.: 102-7403</t>
  </si>
  <si>
    <t>SLMEDI1MAT; Afsn. for mave-tarm syge Medicin 1 Slag.: 102-7405</t>
  </si>
  <si>
    <t>SLMEDI1GIG; Amb for gigt sygdomme mv Medicin 1 Slag.: 102-7406</t>
  </si>
  <si>
    <t>SLMEDI1FOR; Driftsmæssig forskning Medicin 1 (K): 102-7407</t>
  </si>
  <si>
    <t>SLMEDI2LÆS; Lægesekretærer Medicin 2 Slagelse: 102-7412</t>
  </si>
  <si>
    <t>SLMEDI2HOF; Afsn. for hormonsygdomme Medicin 2 Slag.: 102-7414</t>
  </si>
  <si>
    <t>SLMEDI2HOM; Amb for hormonsygdomme Medicin 2 Slag.: 102-7415</t>
  </si>
  <si>
    <t>SLMEDI2FOR; Driftsmæssig forskning Medicin 2 (K): 102-7417</t>
  </si>
  <si>
    <t>SLMEDI2AMB; Amb. for hjertesygdomme Slagelse: 102-7418</t>
  </si>
  <si>
    <t>SLNEURFÆL1; Fælles1 - Neurologi - Slagelse: 102-7421</t>
  </si>
  <si>
    <t>SLNEURFÆL2; Fælles2 - Neurologi - Slagelse: 102-7422</t>
  </si>
  <si>
    <t>SLNEURAFS2; Afsnit 2 - Neurologi - Slagelse sygehus: 102-7424</t>
  </si>
  <si>
    <t>SLMEDI3G1; G1 - Medicin 3 - Slagelse: 102-7425</t>
  </si>
  <si>
    <t>SLMEDI3G2; G2 - Medicin 3 - Slagelse: 102-7426</t>
  </si>
  <si>
    <t>SLMEDI3GEA; Geriatri Amb - Medicin 3 - Slagelse: 102-7429</t>
  </si>
  <si>
    <t>SLMEDI3FOR; Driftsmæssig forskning Medicin 3 (K): 102-7430</t>
  </si>
  <si>
    <t>SLMEDI3NLÆ; Læger Neurologi - Medicin 3 - Slagelse: 102-7431</t>
  </si>
  <si>
    <t>SLMEDI3LÆS; Lægesek Neurologi - Medicin 3 - Slagelse: 102-7432</t>
  </si>
  <si>
    <t>SLMEDI3GLÆ; Læger Geriatri - Medicin 3 - Slagelse: 102-7433</t>
  </si>
  <si>
    <t>SLMEDI3GLS; Lægesek Geriatri - Medicin 3 - Slagelse: 102-7434</t>
  </si>
  <si>
    <t>NÆPÆDINEON; Neonatalafsn. Børne- og Ungeafd Slagelse: 102-7480</t>
  </si>
  <si>
    <t>NÆPÆDI17; Sengeafsnit Børne- &amp; Ungeafdelingen Slag: 102-7481</t>
  </si>
  <si>
    <t>NÆPÆDILÆSE; Lægesekretærer Børne- &amp; Ungeafd Slagelse: 102-7482</t>
  </si>
  <si>
    <t>NÆPÆDILÆGE; Læger Børne- &amp; Ungeafdelingen Slagelse: 102-7483</t>
  </si>
  <si>
    <t>NÆPÆDIAMBU; Ambulatoriet Børne- &amp; Ungeafd Slagelse: 102-7485</t>
  </si>
  <si>
    <t>NÆPÆDIFORS; Forskning Børne- &amp; Ungeafdelingen Næst: 102-7486</t>
  </si>
  <si>
    <t>NÆGYOB9; Gyn ambulatorium - GynObs Slagelse: 102-7502</t>
  </si>
  <si>
    <t>NÆGYOBBARS; Mor-Barn afsnit - GynObs - Slagelse: 102-7504</t>
  </si>
  <si>
    <t>NÆGYOBJORD; Jordemodercenter - GynObs - Slagelse: 102-7509</t>
  </si>
  <si>
    <t>NÆGYOBLÆGE; Læger - GynObs - Slagelse: 102-7510</t>
  </si>
  <si>
    <t>NÆGYOBLÆSE; Lægesekretærer - GynObs - Slagelse: 102-7511</t>
  </si>
  <si>
    <t>SLMEDI2HJ2; Hjerteafsnit2 -  Medicin 2 -  Slagelse: 102-7530</t>
  </si>
  <si>
    <t>HOIMMUNÆ; Klinisk Immunologi - Holbæk: 103-2485</t>
  </si>
  <si>
    <t>NYBIOKBINÆ; Klinisk Biokemi - Kl. Biokemi - Nyk. F.: 104-2458</t>
  </si>
  <si>
    <t>NYIMMUNÆ; Klinisk immunologi - Nyk. F: 104-2504</t>
  </si>
  <si>
    <t>NYMIKRSL; Klinisk Mikrobiologi - Nykøbing F.: 104-2551</t>
  </si>
  <si>
    <t>ROIMMUNÆ; Klinisk Immunologi - Roskilde: 105-2468</t>
  </si>
  <si>
    <t>NÆANÆSLÆGE; Læger - Anæstesi - Næstved: 106-2002</t>
  </si>
  <si>
    <t>NÆANÆSLÆSE; Lægesekretærer - Anæstesi - Næstved: 106-2003</t>
  </si>
  <si>
    <t>NÆANÆSOPER; Operation - Anæstesi - Næstved: 106-2004</t>
  </si>
  <si>
    <t>NÆANÆSANÆS; Anæstesi - Anæstesi - Næstved: 106-2005</t>
  </si>
  <si>
    <t>NÆANÆSINTE; Stoppet enhed (399): 106-2006</t>
  </si>
  <si>
    <t>NÆANÆSOPVÅ; Opvågning - Anæstesi - Næstved: 106-2007</t>
  </si>
  <si>
    <t>NÆANÆSSTER; Sterilcentralen - Anæstesi - Næstved: 106-2008</t>
  </si>
  <si>
    <t>NÆONKOLIRO; Afsnit for lindrende indsats - Onk-Næst.: 106-2009</t>
  </si>
  <si>
    <t>NÆANÆSFORS; Driftsmæssig forskning Anæstesi Næst.(K): 106-2010</t>
  </si>
  <si>
    <t>NÆANÆSSAMM; Sammedagskirurgi - Anæstesi - Næstved: 106-2011</t>
  </si>
  <si>
    <t>NÆANÆSPASE; Palliativ Sengeafsn. - Anæstesi - Næst.: 106-2014</t>
  </si>
  <si>
    <t>NÆANÆSSMER; Smerteklinikken - Anæstesi - Næstved: 106-2015</t>
  </si>
  <si>
    <t>NÆUROLFÆRO; Fælles - Urologi - Næstved: 106-2097</t>
  </si>
  <si>
    <t>NÆUROLLÆRO; Lægesekretærer - Urologi - Næstved: 106-2098</t>
  </si>
  <si>
    <t>NÆUROL6RO; Sengeafsnit 6 - Urologi - Næst.: 106-2100</t>
  </si>
  <si>
    <t>NÆUROLFORS; Driftsmæssig forskning Urologi (K): 106-2103</t>
  </si>
  <si>
    <t>NÆUROLAMRO; Ambulatorium - Urologi - Næstved: 106-2104</t>
  </si>
  <si>
    <t>NÆORTOLÆGE; Center for Planlagt Ort kir læger Næst.: 106-2115</t>
  </si>
  <si>
    <t>NÆORTOLÆSE; Center for Planlagt Ort kir læges. Næst.: 106-2116</t>
  </si>
  <si>
    <t>NÆORTOSENG; Center for Planlagt Ort kir se.afs Næst.: 106-2117</t>
  </si>
  <si>
    <t>NÆORTOFORS; Driftsmæssig forskning Ortopæd Næst. (K): 106-2124</t>
  </si>
  <si>
    <t>NÆORTOLÆGE; Center for Planlagt Ort kir læger Næst.: 106-2128</t>
  </si>
  <si>
    <t>NÆORTOLÆSE; Center for Planlagt Ort kir læges. Næst.: 106-2129</t>
  </si>
  <si>
    <t>NÆORTOSENG; Center for Planlagt Ort kir se.afs Næst.: 106-2130</t>
  </si>
  <si>
    <t>SLORTO; Ortopædkirurgi - Slagelse Næstved: 106-2134</t>
  </si>
  <si>
    <t>NÆORTOHENV; Reg.henvisningsenhed - Ortopædki - Næst: 106-2136</t>
  </si>
  <si>
    <t>NÆORTOTELE; Telefonister - Ortopædkirurgi - Næstved: 106-2137</t>
  </si>
  <si>
    <t>NÆGYOBFAMB; Familieamb.-Gynækologi og Obst-Næst.: 106-2146</t>
  </si>
  <si>
    <t>NÆGYOBFAMB; Familieamb.-Gynækologi og Obst-Næst.: 106-2153</t>
  </si>
  <si>
    <t>NÆØNHFÆLKØ; Fælles - Tand-Mund- og Kæbekir. - Næst.: 106-2183</t>
  </si>
  <si>
    <t>NÆØNHAMBKØ; Tand- Mund- og Kæbekirurgi - Næstved: 106-2184</t>
  </si>
  <si>
    <t>NÆØJENFÆRO; Fælles - Øjenafdeling - Næstved: 106-2190</t>
  </si>
  <si>
    <t>NÆØJENLÆRO; Lægesekretær - Øjenafdeling - Næstved: 106-2191</t>
  </si>
  <si>
    <t>NÆØJENOPRO; Operationsafsn.- Øjenafdeling - Næstved: 106-2194</t>
  </si>
  <si>
    <t>NÆAKUTTELE; Telefonister - AKUTafdelingen - Næstved: 106-2214</t>
  </si>
  <si>
    <t>SLMEDI2LÆG; Læger Medicin 2 Slagelse: 106-2251</t>
  </si>
  <si>
    <t>SLMEDI1LÆS; Lægesekretærer Medicin 1 Slagelse: 106-2252</t>
  </si>
  <si>
    <t>NÆAKUTLÆSE; Sekretærcentral Næstved - AKUT Slagelse: 106-2253</t>
  </si>
  <si>
    <t>NÆAKUTAMA; Sengeafsnit AMA Næstved - AKUT Slagelse: 106-2254</t>
  </si>
  <si>
    <t>NÆMEDI2HJE; Afsn. for hjertesygdomme Medicin 2 Næst.: 106-2255</t>
  </si>
  <si>
    <t>SLMEDI2HOF; Afsn. for hormonsygdomme Medicin 2 Slag.: 106-2256</t>
  </si>
  <si>
    <t>NÆMEDI1LUN; Afsnit for lungesygdomme Medicin 1 Næst.: 106-2257</t>
  </si>
  <si>
    <t>NÆMEDIG16A; Stoppet enhed (424): 106-2258</t>
  </si>
  <si>
    <t>NÆMEDIGEAF; Stoppet enhed (574): 106-2259</t>
  </si>
  <si>
    <t>NÆMEDI2AMB; Fællesamb Medicin 2 Næstved: 106-2260</t>
  </si>
  <si>
    <t>NÆMEDI2DIÆ; Diætister - Intern medicin - Næstved: 106-2261</t>
  </si>
  <si>
    <t>NÆAKUTMODT; Modtagelsen Næstved - AKUT Slagelse: 106-2263</t>
  </si>
  <si>
    <t>NÆMEDIFÆ1B; Fælles1B (geri) - Intern medicin - Næst.: 106-2266</t>
  </si>
  <si>
    <t>NÆMEDIFÆ2B; Fælles2B (geri) - Intern medicin - Næst.: 106-2267</t>
  </si>
  <si>
    <t>NÆMEDIGEAF; Geriatrisk afsnit - intern med. - Næst.: 106-2268</t>
  </si>
  <si>
    <t>NÆMEDI1LUN; Afsnit for lungesygdomme Medicin 1 Næst.: 106-2269</t>
  </si>
  <si>
    <t>NÆONKOFÆRO; Fælles - Onkologi - Næstved: 106-2274</t>
  </si>
  <si>
    <t>NÆONKOLÆRO; Lægesekretærer - Onkologi - Næstved: 106-2275</t>
  </si>
  <si>
    <t>NÆONKO12RO; Sengeafsnit 12 - Onkologi - Næstved: 106-2276</t>
  </si>
  <si>
    <t>NÆONKOAMRO; Ambulatorium - Onkologi - Næstved: 106-2277</t>
  </si>
  <si>
    <t>NÆONKOSTRO; Strålefunktion - Onkologi - Næstved: 106-2278</t>
  </si>
  <si>
    <t>NÆONKORARO; Radiofysikfunktion - Onkologi - Næstved: 106-2281</t>
  </si>
  <si>
    <t>NÆONKOLIRO; Afsnit for lindrende indsats - Onk-Næst.: 106-2282</t>
  </si>
  <si>
    <t>NÆPÆDI18; Stoppet enhed (425): 106-2293</t>
  </si>
  <si>
    <t>SLNEURFÆL1; Fælles1 - Neurologi - Slagelse: 106-2306</t>
  </si>
  <si>
    <t>SLNERUFÆL2; Fælles2 - Neurologi - Slagelse: 106-2307</t>
  </si>
  <si>
    <t>NÆNEURSENG; Stoppet enhed (392): 106-2308</t>
  </si>
  <si>
    <t>NÆNEURREHA; Center for Neurorehabilitering - Næstved: 106-2309</t>
  </si>
  <si>
    <t>NÆFYERFYSI; Fysioterapi - Fysio-ergoterapi - Næstved: 106-2328</t>
  </si>
  <si>
    <t>NÆFYERERGO; Ergoterapi - Fysio-ergoterapi - Næstved: 106-2329</t>
  </si>
  <si>
    <t>NÆNEURREHA; Center for Neurorehabilitering - Næstved: 106-2343</t>
  </si>
  <si>
    <t>NÆRADI; Radiologi - NSR sygehuse: 106-2414</t>
  </si>
  <si>
    <t>NÆRADIFÆL1; Fælles1 - Radiologi - Næstved: 106-2415</t>
  </si>
  <si>
    <t>NÆRADILÆSE; Lægesekretærer - Radiologi - Næstved: 106-2416</t>
  </si>
  <si>
    <t>NÆRADIRADI; Radiologi - Radiologi - Næstved: 106-2422</t>
  </si>
  <si>
    <t>NÆPATOLARO; Laboratorieafsnit - Patologi - Næstved: 106-2441</t>
  </si>
  <si>
    <t>NÆPATOFÆRO; Fælles - Patologi - Næstved: 106-2443</t>
  </si>
  <si>
    <t>NÆBIOKBIOK; Klinisk Biokemi - Kl. Biokemi - Næst.: 106-2455</t>
  </si>
  <si>
    <t>NÆBIOKAKCE; Klinisk Biokemi - AK Center - Næstved: 106-2460</t>
  </si>
  <si>
    <t>NÆBIOKBIOB; Klinisk Biokemi - Biobank - Næstved: 106-2461</t>
  </si>
  <si>
    <t>NÆBIOKTARM; Klinisk Biokemi - Tarmkræftsek - Næstved: 106-2462</t>
  </si>
  <si>
    <t>NÆIMMUDOPR; Klinisk immu - Donor/Produktion - Næst.: 106-2497</t>
  </si>
  <si>
    <t>NYIMMUTANÆ; Mobil Tappeenhed Syd - Kl. Immu - Næst.: 106-2516</t>
  </si>
  <si>
    <t>NYIMMUTANÆ; Mobil Tappeenhed Syd - Kl. Immu - Næst.: 106-2518</t>
  </si>
  <si>
    <t>HOIMMUTANÆ; Mobil Tappeenhed Nord - Kl. Immu - Næst.: 106-2519</t>
  </si>
  <si>
    <t>NÆIMMUFORS; Driftsmæssig forskning Klinisk Immu (K): 106-2520</t>
  </si>
  <si>
    <t>NÆFYNUFYKØ; Fælles - Klinisk Fysiologi - Næstved: 106-2559</t>
  </si>
  <si>
    <t>NÆBYGNTE; Teknisk afdeling - Næstved: 106-2594</t>
  </si>
  <si>
    <t>KSISNÆ; KSIS - Næstved: 106-2595</t>
  </si>
  <si>
    <t>KSISNÆHVID; KSIS - Næstved - Hvid - N4: 106-2596</t>
  </si>
  <si>
    <t>KSISNÆTRAN; KS - Int.serv.-Transp.-Serv.afd. - Næst.: 106-2597</t>
  </si>
  <si>
    <t>NÆORTOTELE; Telefonister - Ortopædkirurgi - Næstved: 106-2598</t>
  </si>
  <si>
    <t>NÆBYGNTEKN; Teknisk afsnit - Næstved: 106-2791</t>
  </si>
  <si>
    <t>NÆRADILÆGE; Læger - Radiologi - Næstved: 106-7271</t>
  </si>
  <si>
    <t>NÆRADILÆSE; Lægesekretærer - Radiologi - Næstved: 106-7274</t>
  </si>
  <si>
    <t>NÆRADIRADI; Radiologi - Radiologi - Næstved: 106-7277</t>
  </si>
  <si>
    <t>NÆMEDI1LUN; Afsnit for lungesygdomme Medicin 1 Næst.: 106-7404</t>
  </si>
  <si>
    <t>NÆMEDI2AMB; Medicinske amb - Medicin 2 - Næstved: 106-7416</t>
  </si>
  <si>
    <t>NÆMEDI3NEU; Center for Neurorehab - Medicin 3 Næst.: 106-7427</t>
  </si>
  <si>
    <t>RIANÆSANÆS; Anæstesi - Anæstesi - Ringsted: 123-2012</t>
  </si>
  <si>
    <t>RIANÆSOPER; Operation - Anæstesi - Ringsted: 123-2013</t>
  </si>
  <si>
    <t>RIANÆSOPER; Operation - Anæstesi - Ringsted: 123-2042</t>
  </si>
  <si>
    <t>RIANÆSANÆS; Anæstesi - Anæstesi - Ringsted: 123-2043</t>
  </si>
  <si>
    <t>RIPLBRFÆRO; Fælles - Brystkirurgi - Ringsted: 123-2089</t>
  </si>
  <si>
    <t>RIPLBRLÆRO; Lægesekretær - Brystkirurgi - Ringsted: 123-2090</t>
  </si>
  <si>
    <t>RIPLBRSERO; Brystkirurgisk sengeafsnit - Ringsted: 123-2091</t>
  </si>
  <si>
    <t>RIUROLGARA; Stoppet enhed (396): 123-2105</t>
  </si>
  <si>
    <t>RIORTOGARF; Stoppet enhed (440): 123-2120</t>
  </si>
  <si>
    <t>RIUROLGARA; Stoppet enhed (396): 123-2121</t>
  </si>
  <si>
    <t>RIRADIFÆL1; Fælles1 - Radiologi - Ringsted: 123-2406</t>
  </si>
  <si>
    <t>RIRADILÆSE; Lægesekretærer - Radiologi - Ringsted: 123-2407</t>
  </si>
  <si>
    <t>RIRADIRADI; Radiologi - Radiologi - Ringsted: 123-2408</t>
  </si>
  <si>
    <t>RIRADIMAMM; Mammografiscreening - Radiologi - Ring.: 123-2409</t>
  </si>
  <si>
    <t>KSVLLLRIHV; KS Logistik - Ringsted Hvid: 123-2583</t>
  </si>
  <si>
    <t>RIBYGNTEKN; Teknisk afdeling - Ringsted: 123-2585</t>
  </si>
  <si>
    <t>RIPLBRFÆRO; Fælles - Brystkirurgi - Ringsted: 123-2602</t>
  </si>
  <si>
    <t>RIPLBRLÆRO; Lægesekretær - Brystkirurgi - Ringsted: 123-2603</t>
  </si>
  <si>
    <t>RIPLBRSERO; Brystkirurgisk sengeafsnit - Ringsted: 123-2604</t>
  </si>
  <si>
    <t>RIRADIFÆL1; Fælles1 - Radiologi - Ringsted: 123-2608</t>
  </si>
  <si>
    <t>RIRADIFÆL2; Fælles2 - Radiologi - Ringsted: 123-2609</t>
  </si>
  <si>
    <t>RIRADIRADI; Radiologi - Radiologi - Ringsted: 123-2610</t>
  </si>
  <si>
    <t>RIRADIMAMM; Mammografiscreening - Radiologi - Ring.: 123-2611</t>
  </si>
  <si>
    <t>RIANÆSANÆS; Anæstesi - Anæstesi - Ringsted: 123-2613</t>
  </si>
  <si>
    <t>RIANÆSOPER; Operation - Anæstesi - Ringsted: 123-2614</t>
  </si>
  <si>
    <t>RIBYGNTEKN; Teknisk afsnit - Ringsted: 123-2793</t>
  </si>
  <si>
    <t>RIRADILÆGE; Læger - Radiologi - Ringsted: 123-7273</t>
  </si>
  <si>
    <t>RIRADILÆSE; Lægesekretærer - Radiologi - Ringsted: 123-7276</t>
  </si>
  <si>
    <t>RIRADIRADI; Radiologi - Radiologi - Ringsted: 123-7279</t>
  </si>
  <si>
    <t>RIRADIMAMM; Mammografiscreening - Radiologi - Ring.: 123-7280</t>
  </si>
  <si>
    <t>RIRADIRADI; Radiologi - Radiologi - Ringsted: 123-7288</t>
  </si>
  <si>
    <t>NÆANÆS; Anæstesi - Næstved: 811-2001</t>
  </si>
  <si>
    <t>SLANÆS; Anæstesi - Slagelse: 811-2025</t>
  </si>
  <si>
    <t>SLMAKA; Mave-tarm Karkirurgi - Slagelse: 811-2050</t>
  </si>
  <si>
    <t>SLKAKI; Stoppet enhed (538): 811-2080</t>
  </si>
  <si>
    <t>RIMAMM; Mammakirurgi - Næstved-Slagelse: 811-2088</t>
  </si>
  <si>
    <t>NÆUROLLERO; Afsnitsledelse - Urologi - Næstved: 811-2096</t>
  </si>
  <si>
    <t>SLORTO; Ortopædkirurgi - Slagelse Næstved: 811-2106</t>
  </si>
  <si>
    <t>NÆSLØNH; Øre- Næse og Halskirurgi - Næst.-Slag.: 811-2166</t>
  </si>
  <si>
    <t>NÆØNHTMKKØ; Tand- Mund- og Kæbekirurgi - Næstved: 811-2181</t>
  </si>
  <si>
    <t>NÆØJENLERO; Afsnitsledelse - Øjenafdeling - Næstved: 811-2188</t>
  </si>
  <si>
    <t>NÆØJENFÆRO; Fælles - Øjenafdeling - Næstved: 811-2190</t>
  </si>
  <si>
    <t>NÆØJENLÆRO; Lægesekretær - Øjenafdeling - Næstved: 811-2191</t>
  </si>
  <si>
    <t>SLAKUT; Akutafdelingen - Slagelse: 811-2213</t>
  </si>
  <si>
    <t>SLMEDI1; Medicin 1  - Slagelse: 811-2223</t>
  </si>
  <si>
    <t>SLMEDI2; Medicin 2 - Slagelse: 811-2250</t>
  </si>
  <si>
    <t>NÆONKOLERO; Afsnitsledelse - Onkologi - Næstved: 811-2273</t>
  </si>
  <si>
    <t>SLNEUR; Neurologi - Slagelse: 811-2304</t>
  </si>
  <si>
    <t>SLFYER; Fysio- ergoterapi - Næstved-Slagelse: 811-2316</t>
  </si>
  <si>
    <t>SLFYERFORS; Driftsmæssig forskning FysErgoterapi (K): 811-2318</t>
  </si>
  <si>
    <t>SLNEUR; Neurologi - Slagelse: 811-2335</t>
  </si>
  <si>
    <t>SLARMIHO; Arbejdsmedicin - Slagelse: 811-2377</t>
  </si>
  <si>
    <t>SLRADI; Stoppet enhed (513): 811-2394</t>
  </si>
  <si>
    <t>RIRADI; Radiologi - Ringsted: 811-2405</t>
  </si>
  <si>
    <t>NÆPATORO; Afsnitsledelse - Patologi - Næstved: 811-2435</t>
  </si>
  <si>
    <t>NÆBIOK; Klinisk Biokemi -Næstved-Slagelse-Nyk. F: 811-2447</t>
  </si>
  <si>
    <t>NÆIMMU; Klinisk Immunologi - Regional enhed: 811-2465</t>
  </si>
  <si>
    <t>SLMIKRFORS; Driftsmæssig forskning Klin. Mikrob. (K): 811-2524</t>
  </si>
  <si>
    <t>NÆFYNUKØ; Klinisk Fysiologi/Nyklearmed. - Næstved: 811-2557</t>
  </si>
  <si>
    <t>SLRIDRSE; Drifts- og serviceafd. - Slag.-Ring.: 811-2570</t>
  </si>
  <si>
    <t>NÆDRSE; Drifts- og serviceafdeling - Næstved: 811-2591</t>
  </si>
  <si>
    <t>RIRAM; RAM - Ringsted Sygehus: 811-2600</t>
  </si>
  <si>
    <t>NÆGARANTI; Garantiklinikken - NSR sygehuse: 811-2621</t>
  </si>
  <si>
    <t>NÆSTABFORS; Driftsmæssig forskning administration(K): 811-2673</t>
  </si>
  <si>
    <t>SLADMIJOUR; Journalarkiv - Slagelse: 811-2678</t>
  </si>
  <si>
    <t>SLBYGN; Bygningsafdelingen - NSR sygehuse: 811-2683</t>
  </si>
  <si>
    <t>NÆSTABAV; AV-afdelingen - Næstved: 811-2688</t>
  </si>
  <si>
    <t>NÆNSR-b; Næstved Slagelse og Ringsted sygehuse: 811-2702b</t>
  </si>
  <si>
    <t>SLEJEN; Ejend.dr. Kors. - Næst. Slag. Ring. (K): 811-2709</t>
  </si>
  <si>
    <t>NÆNSR-i; Næstved Slagelse og Ringsted sygehuse: 811-2718i</t>
  </si>
  <si>
    <t>NÆNSR-j; Næstved Slagelse og Ringsted sygehuse: 811-2718j</t>
  </si>
  <si>
    <t>NÆLISS; LISS-fælleskontoen - Næstved (K): 811-2731</t>
  </si>
  <si>
    <t>NÆADMILEAN; LEAN enheden - NSR sygehuse: 811-2735</t>
  </si>
  <si>
    <t>NÆSTABYL; Yngre læg. vi.ud. - Næst. Slag. Ring.(K): 811-2742</t>
  </si>
  <si>
    <t>NÆADMIINTR; Intro reservelæger - Næst.-Slag.: 811-2743</t>
  </si>
  <si>
    <t>NÆPKO; PKO-ordning - Næst.-Slag.: 811-2744</t>
  </si>
  <si>
    <t>NÆADMIPRA1; Praksislæger fase 1 - Næst.-Slag.: 811-2745</t>
  </si>
  <si>
    <t>NÆADMIPR23; Stoppet enhed (420): 811-2746</t>
  </si>
  <si>
    <t>NÆADMIKLBA; Stoppet enhed (419): 811-2747</t>
  </si>
  <si>
    <t>NSRFÆLOPKU; Opkvalificering af kliniske undervisere: 811-2752</t>
  </si>
  <si>
    <t>NÆNSR-e; Lægesekretærelever - Næst.-Slag.-Ring.: 811-2763E</t>
  </si>
  <si>
    <t>NÆKVPU; Kvalitetspulje fælleskt. NSR sygeh. (K): 811-2774</t>
  </si>
  <si>
    <t>NÆADMIVÆBO; Værdi for borger/Patientsik. sygehus NSR: 811-2789</t>
  </si>
  <si>
    <t>SLBYGN; Bygningsafdelingen - NSR sygehuse: 811-2790</t>
  </si>
  <si>
    <t>NÆSTABLÆVI; Lægelig videreuddannelse: 811-2795</t>
  </si>
  <si>
    <t>NÆADMIFRIV; Frivillighedsteam: 811-2796</t>
  </si>
  <si>
    <t>NÆSTABSTUD; Medicinstuderende NSR sygehuse (K): 811-2798</t>
  </si>
  <si>
    <t>SLMAKI; Mave-tarm kirurgi - Slagelse: 811-7250</t>
  </si>
  <si>
    <t>SLMAKA; Mave-tarm Karkirurgi - Slagelse: 811-7257</t>
  </si>
  <si>
    <t>RIRADILED; Ledelse - Radiologi - Ringsted (K): 811-7285</t>
  </si>
  <si>
    <t>NÆADMILEAN; LEAN enheden - NSR sygehuse: 811-7290</t>
  </si>
  <si>
    <t>SLMEDI1; Medicin 1 - Slagelse: 811-7400</t>
  </si>
  <si>
    <t>SLMEDI2; Medicin 2 - Slagelse: 811-7410</t>
  </si>
  <si>
    <t>NÆMEDI2ETU; ETUB - Medicin 2 - Næstved: 811-7419</t>
  </si>
  <si>
    <t>SLMEDI3; Medicin 3 - Slagelse: 811-7420</t>
  </si>
  <si>
    <t>SLMEDI1PRO; Projekt PRO-data Medicin 1 Slagelse (K): 811-7441</t>
  </si>
  <si>
    <t>NÆPÆDI; Børne- &amp; Ungeafdelingen Slagelse: 811-7484</t>
  </si>
  <si>
    <t>NÆGYOB; Gynækologi og Obstetrik - Slagelse: 811-7501</t>
  </si>
  <si>
    <t>PSP-element; SY-SLMEDIFROKOST: XG-0001125301-00001</t>
  </si>
  <si>
    <t>PSP-element; SY-NÆMOTION: XG-0007172602-00001</t>
  </si>
  <si>
    <t>PSP-element; SY-SLMOTION: XG-0007172906-00001</t>
  </si>
  <si>
    <t>PUPLATUNGD; Platangårdens ungdomscenter: 4100-4701</t>
  </si>
  <si>
    <t>PUPLATUNGD-b; Platangårdens ungdomscenter: 4100-4701b</t>
  </si>
  <si>
    <t>PUPLATUNGD-j; Platangårdens ungdomscenter: 4100-4701j</t>
  </si>
  <si>
    <t>PUDØDAKROP; Stoppet enhed (520): 4100-4702</t>
  </si>
  <si>
    <t>PUDØGN; Døgnafd. og eksterne døgnafd.: 4101-4712</t>
  </si>
  <si>
    <t>PUDØDAEKST; Stoppet enhed (523): 4105-4721</t>
  </si>
  <si>
    <t>PUUNDEPSYK; Undervisningen og psykologer: 4106-4731</t>
  </si>
  <si>
    <t>PUVISI; Visitation: 4109-4761</t>
  </si>
  <si>
    <t>PUUNDEPSYK; Undervisningen og psykologer: 4113-4765</t>
  </si>
  <si>
    <t>PUDAER; Døgnafdelinger og Dagtilbud: 4421-4751</t>
  </si>
  <si>
    <t>PUDØDASPIA; Stoppet enhed (521): 4421-4752</t>
  </si>
  <si>
    <t>PUVISO; VISO: 4422-4711</t>
  </si>
  <si>
    <t>PSP-element; PU-Døgn Kostfradrag: XG-6158500203-00001</t>
  </si>
  <si>
    <t>PRIMSUND-p; B1 - Kronikerportal: 8810203002</t>
  </si>
  <si>
    <t>PRIMSUND-p; B2 - Tværsektoriel kompetenceudvikling: 8810205010</t>
  </si>
  <si>
    <t>PRIMSUND-p; B9 - Teledermatiologi til sårbehandl.: 8810211002</t>
  </si>
  <si>
    <t>PRIMSUND-p; A1 - Patientuddannelser i RS - høj kval.: 8810302002</t>
  </si>
  <si>
    <t>PRIMSUND-p; A4 - Kvalitetsudvikling/udbr. af psyk.: 8810305002</t>
  </si>
  <si>
    <t>PRREGSYDNY; Regionsklinikken Nykøbing Falster: 104-3918</t>
  </si>
  <si>
    <t>RHPRSYDNAK; Regionsklinikken i Nakskov: 109-3918</t>
  </si>
  <si>
    <t>PRIMSUND-b; Fase 1, 2 og 3 læger: 110300300b</t>
  </si>
  <si>
    <t>PRREGKLIMA; Stoppet enhed (417): 112-3918</t>
  </si>
  <si>
    <t>RHPRNORDKA; Regionsklinikken Kalundborg: 122-3918</t>
  </si>
  <si>
    <t>RHPRSYDHOS; Regionsklinikken Horslunde: 138-3918</t>
  </si>
  <si>
    <t>RHPRTANDSP; Tand - Special: 3902-3903</t>
  </si>
  <si>
    <t>RHPRTANDOM; Tand - Omsorg: 3902-3904</t>
  </si>
  <si>
    <t>RHPR-b; Primær Sundhed: 3902-3914b</t>
  </si>
  <si>
    <t>RHPR-j; Primær Sundhed: 3902-3914j</t>
  </si>
  <si>
    <t>RHPRTANDRT; Tand RT: 3905-3907</t>
  </si>
  <si>
    <t>RHPFI-p; PFI-Projekt 7015-InnoCan-Øvrige udgifter: 1162009204</t>
  </si>
  <si>
    <t>RHPFI-p; PFI – Klinisk Forskning på sygehus - MVU: 1161201021</t>
  </si>
  <si>
    <t>RHPFI-p; PFI - Klinisk forskning på sygehusene : 1161201023</t>
  </si>
  <si>
    <t>RHPFI-p; PFI - Tilskud til drift af ekstern infra: 1161301006</t>
  </si>
  <si>
    <t>RHPFI-p; PFI- Regional Infrastruktur til Sundhed.: 1161330007</t>
  </si>
  <si>
    <t>RHPFI-p; PFI - Regional Infrastruktur til Sundhed: 1161330013</t>
  </si>
  <si>
    <t>RHPFI-p; PFI - TRAPS - Løn direkte til projektet: 1161502002</t>
  </si>
  <si>
    <t>RHPFI-p; PFI - Produktion - TRAPS SUM - Rejse: 1161502004</t>
  </si>
  <si>
    <t>RHPFI-p; PFI - Gravid på tværs - Løn direkte til : 1161503002</t>
  </si>
  <si>
    <t>RHPFI-p; PFI - Sundhedsprofilen - Løn direkte til: 1161504002</t>
  </si>
  <si>
    <t>RHPFI-p; PFI - Sundhedsprofilen - Rejseaktivitet: 1161504003</t>
  </si>
  <si>
    <t>RHPFI-p; PFI - Velfærdsdata med Odsherred - Løn : 1161506001</t>
  </si>
  <si>
    <t>RHPFI-p; PFI - Velfærdsdata med Odsherred - Rejse: 1161506002</t>
  </si>
  <si>
    <t>RHPFI-p; PFI - Innovationsvejledning - Løn direk.: 1161507001</t>
  </si>
  <si>
    <t>RHPFI-p; PFI - Innovationsvejledning - Rejse: 1161507002</t>
  </si>
  <si>
    <t>RHPFI-p; PFI - TRAPS - Kommunepulje - Løn direkte: 1161508002</t>
  </si>
  <si>
    <t>RHPFI-p; PFI - TRAPS - Kommunepulje - Rejse: 1161508004</t>
  </si>
  <si>
    <t>RHPFI-p; PFI - Vagtplanlægning, SGI-midler - Løn: 1161509002</t>
  </si>
  <si>
    <t>RHPFI-p; PFI - Vagtplanlægning, SGI-midler - Rejs: 1161509004</t>
  </si>
  <si>
    <t>RHPFI-p; PFI - Har du sovet godt? - Løn direkte: 1161510002</t>
  </si>
  <si>
    <t>RHPFI-p; PFI – Virtuelt analysecenter – Personal.: 1161511001</t>
  </si>
  <si>
    <t>RHPFI-p; PFI - Sygehusmedicinregisteret (SMR): 1161512001</t>
  </si>
  <si>
    <t>RHPFI-p; PFI - SP Datawarehouse - drift : 1161513001</t>
  </si>
  <si>
    <t>RHPFI-p; PFI - Projekt 2033 - Telemedicin i diab.: 1162001011</t>
  </si>
  <si>
    <t>RHPFI-p; PFI – Innovation – Projekt 2035 - Perso.: 1162001021</t>
  </si>
  <si>
    <t>RHPFI-p; PFI – Innovation – Projekt 2036 – Perso.: 1162001031</t>
  </si>
  <si>
    <t>RHPFI-p; PFI – Innovation – Projekt 2037 - Perso.: 1162001041</t>
  </si>
  <si>
    <t>RHPFI-p; PFI – Innovation – Projekt 2034 – Perso.: 1162001071</t>
  </si>
  <si>
    <t>RHPFI-p; PFI – Innovation – Projekt 2039 – Perso.: 1162001081</t>
  </si>
  <si>
    <t>RHPFI-p; PFI – Innovation – Projekt 2040 – Perso.: 1162001091</t>
  </si>
  <si>
    <t>RHPFI-p; PFI – Innovation – Projekt 2041 – Perso.: 1162001101</t>
  </si>
  <si>
    <t>RHPFI-p; 7006 - Lifeline - Prototype: 1162002005</t>
  </si>
  <si>
    <t>RHPFI-p; 7006 - Lifeline - Test: 1162002007</t>
  </si>
  <si>
    <t>RHPFI-p; 7006 - Lifeline - Afrapp. og formidling: 1162002009</t>
  </si>
  <si>
    <t>RHPFI-p; 7007 - Nordic PPI - Fase 1: 1162003004</t>
  </si>
  <si>
    <t>RHPFI-p; 7008 - Håndfrit Bad - Test: 1162004005</t>
  </si>
  <si>
    <t>RHPFI-p; 7008 - Håndfrit Bad - Prototype: 1162004007</t>
  </si>
  <si>
    <t>RHPFI-p; 7008 - Håndfrit Bad - Produkt - Rejseakt: 1162004009</t>
  </si>
  <si>
    <t>RHPFI-p; 7010 - Vital sign - Fase 1: 1162006003</t>
  </si>
  <si>
    <t>RHPFI-p; Case Management - Løn direkte til proj.: 1162009002</t>
  </si>
  <si>
    <t>RHPFI-p; 7013 - Case Management - Rejseaktivitet: 1162009004</t>
  </si>
  <si>
    <t>RHPFI-p; Projekt 7014 - E-health: 1162009102</t>
  </si>
  <si>
    <t>RHPFI-p; Projekt 7015 - SAEPP Ambulance: 1162009202</t>
  </si>
  <si>
    <t>RHPFI-p; Projekt 7015 - InnoCan- Rejseaktivitet: 1162009203</t>
  </si>
  <si>
    <t>RHPFI-p; Projekt 7016 - USK Lærende enestue: 1162009302</t>
  </si>
  <si>
    <t>RHPFI-p; Projekt 7017 - USK Aktivt venteværelse: 1162009402</t>
  </si>
  <si>
    <t>RHPFI-p; Projekt 2021 - TRAPS i Region Sjælland: 1162009801</t>
  </si>
  <si>
    <t>RHPFI-p; Projekt 2022 - TRAPS programkontor: 1162009901</t>
  </si>
  <si>
    <t>RHPFI-p; PFI – Projekt 2024 – Øvrige projekter : 1162009927</t>
  </si>
  <si>
    <t>RHPFI-p; PFI – Projekt 2024 – Øvrige projekter : 1162009928</t>
  </si>
  <si>
    <t>RHPFI-p; PFI – Projekt 2025 – Innovation – Løn: 1162009931</t>
  </si>
  <si>
    <t>RHPFI-p; PFI – Projekt 2026 – Innovation  - Løn: 1162009941</t>
  </si>
  <si>
    <t>RHPFI-p; PFI – Projekt 2026 – Innovation  - Rejse: 1162009942</t>
  </si>
  <si>
    <t>RHPFI-p; PFI – Projekt 2027 – Innovation  - Løn: 1162009951</t>
  </si>
  <si>
    <t>RHPFI-p; PFI – Projekt 2027 – Innovation - Rejse: 1162009952</t>
  </si>
  <si>
    <t>RHPFI-p; PFI – Projekt 2028 – Innovation  - Løn: 1162009961</t>
  </si>
  <si>
    <t>RHPFI-p; PFI – Projekt 2028 – Innovation  - Rejse: 1162009962</t>
  </si>
  <si>
    <t>RHPFI-p; PFI – Projekt 2030 – Health CAT - Løn: 1162009982</t>
  </si>
  <si>
    <t>RHPFI-p; PFI - Projekt 2030 - Health CAT - Rejse: 1162009983</t>
  </si>
  <si>
    <t>RHPFI-p; PFI – Projekt 2031 – Hørerehabilitering: 1162009991</t>
  </si>
  <si>
    <t>RHPFI-p; PFI – Projekt 2031 – Hørerehabil - Rejse: 1162009992</t>
  </si>
  <si>
    <t>RHPFI-p; Videnskabsetisk komite: 4161001005</t>
  </si>
  <si>
    <t>RHPFI-p; (PFI - Sammenhængende LIS (Info Sjællan.: 4161001006</t>
  </si>
  <si>
    <t>RHPFI-p; Sundhedsinnovation: 8107000000</t>
  </si>
  <si>
    <t>RHPFI-p; Fremme af innovation i Sundhedsvæse...: 8107001000</t>
  </si>
  <si>
    <t>RHPFI-j; Produktion Forskning og Innovation: 711-7100j</t>
  </si>
  <si>
    <t>RHPFIPROD; Produktion: 711-7102</t>
  </si>
  <si>
    <t>RHPFIPROD-b; Produktion: 711-7102b</t>
  </si>
  <si>
    <t>RHPFIFORSK; Forskningsenheden: 711-7103</t>
  </si>
  <si>
    <t>RHPFIFORSK-b; Forskningsenheden: 711-7103b</t>
  </si>
  <si>
    <t>RHPFISUND; Center for Sundhedsinnovation: 711-7104</t>
  </si>
  <si>
    <t>RHPFISUND-b; Center for Sundhedsinnovation: 711-7104b</t>
  </si>
  <si>
    <t>PHC-p; Redderuddannelse niveau 1: 1199004021</t>
  </si>
  <si>
    <t>PHC-p; Redderuddannelse niveau 2: 1199004022</t>
  </si>
  <si>
    <t>PHC-p; Redderuddannelse niveau 3: 1199004023</t>
  </si>
  <si>
    <t>PHC-p; PHC Operativ tjeneste: 1199004031</t>
  </si>
  <si>
    <t>PHC; Præhospitalt Center: 3251-3501</t>
  </si>
  <si>
    <t>PHC-b; Præhospitalt Center: 3251-3501b</t>
  </si>
  <si>
    <t>PHCBEFORDR; PHC - Befordringsservice: 3253-3521</t>
  </si>
  <si>
    <t>PHCAMKLÆGE; PHC - AMK Læger: 3254-3532</t>
  </si>
  <si>
    <t>PSFÆHUSET-p; Specialudd. af sygeplejersker: 1199005016</t>
  </si>
  <si>
    <t>PSFÆHUSET-p; Forberedelse af GAPS: 1199005023</t>
  </si>
  <si>
    <t>PSFÆFO-p; Erik Simonsen - Incidens og prævalens: 8151101000</t>
  </si>
  <si>
    <t>PSFÆINFO-p; Anne Mette Billekop - Informationskampa.: 8151135000</t>
  </si>
  <si>
    <t>PSFÆINFO-p; Anne Mette Billekop - En af os: 8151137000</t>
  </si>
  <si>
    <t>PSSYD-p; Anne Marie Trauelsen - Tidligere traumer: 8152010000</t>
  </si>
  <si>
    <t>PSSYD-p; Birgitte Hansson - Brugerstøtte: 8152011000</t>
  </si>
  <si>
    <t>PSVEST-p; Bo Bach Pedersen - Maladaptive schemas: 8152012000</t>
  </si>
  <si>
    <t>PSVEST-p; Bo Bach Sayad Pedersen - DSM-5 Personal.: 8152013000</t>
  </si>
  <si>
    <t>PSVEST-p; Bo Bach Sayed Pedersen -Tidligt indlærte: 8152014000</t>
  </si>
  <si>
    <t>PSBU-p; Sune Bo Hansen - RCT-studie af mentalis.: 8152015000</t>
  </si>
  <si>
    <t>PSBU-p; Sune Bo Hansen - Mentalization-Based Tr.: 8152016000</t>
  </si>
  <si>
    <t>PSFÆFO-p; Erik Simonsen - Medicinsk behandling til: 8152017000</t>
  </si>
  <si>
    <t>PSBU-p; Helle Vibholm - TEAMS (Training Execut.: 8152018000</t>
  </si>
  <si>
    <t>PSVEST-p; Jane Fjermestad Noll - Depressive pheno.: 8152019000</t>
  </si>
  <si>
    <t>PSØST-p; Jens Einar Jansen - Familieintervention: 8152020000</t>
  </si>
  <si>
    <t>PSBU-p; Jesper Pedersen - TEA: 8152021000</t>
  </si>
  <si>
    <t>PSSYD-p; Linh Thi Thuy Duong - TOP-genetik: 8152022000</t>
  </si>
  <si>
    <t>PSØST-p; Marianne Skovgaard Thomsen - Kognitive: 8152023000</t>
  </si>
  <si>
    <t>PSAFS-p; Mathias Skjernov - "Effekten af kognitiv: 8152024000</t>
  </si>
  <si>
    <t>PSØST-p; Morten Bech Sørensen - Autobiographical: 8152025000</t>
  </si>
  <si>
    <t>PSFÆFO-p; Ole Jakob Storebø - The benefits and ha.: 8152026000</t>
  </si>
  <si>
    <t>PSBU-p; Pernille Darling Rasmussen - "Resiliens: 8152027000</t>
  </si>
  <si>
    <t>PSVEST-p; Rita Fjeldsted - En analyse af sammenh.: 8152028000</t>
  </si>
  <si>
    <t>PSFÆFO-p; Rune Andersen - Screening of borderline: 8152029000</t>
  </si>
  <si>
    <t>PSBU-p; Søren Nielsen - "En landsdækkende regis.: 8152030000</t>
  </si>
  <si>
    <t>PSAFS-p; Torben Moe - Musik og forestillingsbill.: 8152031000</t>
  </si>
  <si>
    <t>PSFÆHUSET-p; Svend Christensen - Tværsektorielt sama.: 8152032000</t>
  </si>
  <si>
    <t>PSAFS-p; Ulf Søgaard - Konversions-projekt: 8152036000</t>
  </si>
  <si>
    <t>PSØST-p; Caroline Sophie Nemery: 8152037000</t>
  </si>
  <si>
    <t>PSFÆHUSET-p; Regionale og tværfaglige teams vedr. me.: 8152039000</t>
  </si>
  <si>
    <t>PSVEST-p; Forsøg med bæltefri afdelinger, SST: 8152040000</t>
  </si>
  <si>
    <t>PSSYD-p; Forsøg med ambulante akutteams SST: 8152041000</t>
  </si>
  <si>
    <t>PSFÆFO-p; Erik Simonsen - Professorat Kbh. Univer.: 8152042000</t>
  </si>
  <si>
    <t>PSØST-p; Peer-støtte: 8152043000</t>
  </si>
  <si>
    <t>PSBU-p; Udbredelse af tværfaglig, udgående teams: 8152044000</t>
  </si>
  <si>
    <t>PSBU-p; Koncept for systematisk inddragelse af: 8152045000</t>
  </si>
  <si>
    <t>PSØST-p; Marlene Buch Pedersen - WARM: Wellbeing: 8152047000</t>
  </si>
  <si>
    <t>PSØST-p; Ulrik Helt Haahr - Familieintervention: 8152048000</t>
  </si>
  <si>
    <t>PSAFS-p; Forløbsprogram for Demens 2015: 8152049000</t>
  </si>
  <si>
    <t>PSSYD-p; NYT satspuljeprojekt, Ambulant akutteam: 8152050000</t>
  </si>
  <si>
    <t>PSVEST-p; Sidse Arnfred - Kompetenceløft i psykia.: 8152051000</t>
  </si>
  <si>
    <t>PSFÆFO-p; Borderline, Københavns Universitet: 8152052000</t>
  </si>
  <si>
    <t>PSRETS-p; M. Thomsen - Neuro BPD - Københavns Uni.: 8152053000</t>
  </si>
  <si>
    <t>PSVEST-p; Maria Gefke, Inflammation, Psychological: 8152055000</t>
  </si>
  <si>
    <t>PSFÆFO-p; Jens Erik Jansen, Familieintervention: 8152056000</t>
  </si>
  <si>
    <t>PSVEST-p; Sidse Arnfred - Forbered. af multicenter: 8152057000</t>
  </si>
  <si>
    <t>PSVEST-p; Bo Sayyad Bach, Schema terapi: 8152058000</t>
  </si>
  <si>
    <t>PSVEST-p; Sidse Arnfred - RENEW-DK: 8152059000</t>
  </si>
  <si>
    <t>PSSYD-p; Tværsektoriel pulje -  Kendskab til sund: 8152060000</t>
  </si>
  <si>
    <t>PSØST-p; Den behandlingsansvarlige læge: 8152061000</t>
  </si>
  <si>
    <t>PSFÆHUSET-p; Tove Erecius - RKKP: 8152062000</t>
  </si>
  <si>
    <t>PSØST-p; Forløbsprogram for Dobbeltdiagnosticere.: 8152063000</t>
  </si>
  <si>
    <t>PSFÆINFO-p; Recovery Højskole: 8152064000</t>
  </si>
  <si>
    <t>PSVEST-p; Trygfonden: ID 114241, Sidse Arnfred: K.: 8152065000</t>
  </si>
  <si>
    <t>PSVEST-p; Sidse Arnfred: Videovignetter som lærin.: 8152066000</t>
  </si>
  <si>
    <t>PSBU-p; Bodil Aggernæs: WARM:Wellbeing and resi.: 8152067000</t>
  </si>
  <si>
    <t>PSAFS-p; OBEL, Torben Moe: 8152069000</t>
  </si>
  <si>
    <t>PSBU-p; Jesper Pedersen-Trygfond-A Randomi del 2: 8152072000</t>
  </si>
  <si>
    <t>PSAFS-p; Shared Care - Start 010116: 8152073000</t>
  </si>
  <si>
    <t>PSAFS-p; Steen Lund Meyer, stipendium fra PFI: 8152074000</t>
  </si>
  <si>
    <t>PSVEST-p; Sidse Arnfred, Københavns Universitet, .: 8152075000</t>
  </si>
  <si>
    <t>PSVEST-p; Cecilie Marie Ø Fog-Petersen - Videomed.: 8152076000</t>
  </si>
  <si>
    <t>PSVEST-p; Bo Bach, Forskningsprojekter: 8152077000</t>
  </si>
  <si>
    <t>PSAFS-p; Shared Care, Driftsprojekt: 8152078000</t>
  </si>
  <si>
    <t>PSØST-p; Julie Nordgaard, Posterkonkurrence, Før.: 8152079000</t>
  </si>
  <si>
    <t>PSØST-p; Forløbspr. Dobbeltdiagn. 011216-301117: 8152080000</t>
  </si>
  <si>
    <t>PS-p; Psykiatriledelsen, RS-projekt: 8152081000</t>
  </si>
  <si>
    <t>PSSYD-p; Integreret Psykiatri: 8152082000</t>
  </si>
  <si>
    <t>PS-p; Sidse Marie Arnfred, TRACT-Fidelity: 8152083000</t>
  </si>
  <si>
    <t>PS-p; Velux, Psykosocial rehabilitering af æl.: 8152085000</t>
  </si>
  <si>
    <t>PSBU-p; Emma Beck, annuum: 8152086000</t>
  </si>
  <si>
    <t>PSØST-p; Corna, Tværsektoriel Psykoedukation : 8152088000</t>
  </si>
  <si>
    <t>PSØST-p; K. Erik Sandsten, Annuum: 8152089000</t>
  </si>
  <si>
    <t>PS-p; Erik Simonsen, Kognitive og affektive: 8152090000</t>
  </si>
  <si>
    <t>PSFÆFO-p; Erik Simonsen, Autobiographical Memory: 8152091000</t>
  </si>
  <si>
    <t>PS-p; Karl Erik Sandsten, Neurophysiological : 8152092000</t>
  </si>
  <si>
    <t>PS-p; Lene Lauge Berring - Proaktiv Positiv: 8152093000</t>
  </si>
  <si>
    <t>PS-p; Medicinundervisning på kommunale botilb.: 8152094000</t>
  </si>
  <si>
    <t>PS-p; Sidse Arnfred: TRACT-RCT: 8152095000</t>
  </si>
  <si>
    <t>PSVEST-p; Styrket sundhedsfaglig rådgivning og le.: 8152096000</t>
  </si>
  <si>
    <t>PSAFS-p; Udbygning af de regionale selvmordsfore.: 8152097000</t>
  </si>
  <si>
    <t>PS-p; Mie Poulsgaard, Annuum: 8152098000</t>
  </si>
  <si>
    <t>PSBU-p; Jonathan Lassen, Introstipendium, 3 mdr.: 8152099000</t>
  </si>
  <si>
    <t>PS-p; Innovationspuljen, Discovery, Beroligen.: 8152101000</t>
  </si>
  <si>
    <t>PSAFS-p; Lise Møller, Annuum: 8152102000</t>
  </si>
  <si>
    <t>PSVEST-p; Sidse Arnfred, KU, Videobibliotek: 8152103000</t>
  </si>
  <si>
    <t>PSAFS-p; Lise Møller, Offerfonden, Traumatiske o.: 8152104000</t>
  </si>
  <si>
    <t>PS-p; Maria Willer Meisner, annuum: 8152105000</t>
  </si>
  <si>
    <t>PSRETS-p; Heidi Petersen, Den regionale kompetenc.: 8152106000</t>
  </si>
  <si>
    <t>PSVEST-p; Sidse Arnfred, TRACT-RCT: User Experien.: 8152107000</t>
  </si>
  <si>
    <t>PS-p; Lene Lauge Berring, Kreative aktiviteter: 8152108000</t>
  </si>
  <si>
    <t>PS-p; Lene Lauge Berring,Web-based postvention: 8152109000</t>
  </si>
  <si>
    <t>PSBU-p; Bodil Aggernæs, Neurokognitive Markører : 8152110000</t>
  </si>
  <si>
    <t>PSRETS-p; Trygfonden - Rikke Blæsbjerg - ID:122650: 8152112000</t>
  </si>
  <si>
    <t>PSVEST-p; Anne Bryde Christensen, Annuum: 8152113000</t>
  </si>
  <si>
    <t>PSBU-p; Styrket indsats for mennesker med spise.: 8152115000</t>
  </si>
  <si>
    <t>PSBU-p; Afprøvning af en fremskudt regional fun.: 8152116000</t>
  </si>
  <si>
    <t>PSBU-p; Implementering og udbredelse af forløbs.: 8152117000</t>
  </si>
  <si>
    <t>PS-p; Jonathan Lassen, annuum: 8152119000</t>
  </si>
  <si>
    <t>PS-p; Et styrket samarbejde mellem Psykiatrie.: 8152121000</t>
  </si>
  <si>
    <t>PS-p; Sidse Arnfred - opbyggelse af videoteket: 8152122000</t>
  </si>
  <si>
    <t>PSFÆFO-p; Forskningsfond Region 3 (registerforsk.): 8153054000</t>
  </si>
  <si>
    <t>PSSYD-p; Godt begyndt: 8153069000</t>
  </si>
  <si>
    <t>PSFÆFO-p; Pathway to care: 8153076000</t>
  </si>
  <si>
    <t>PSFÆFO-p; Sundhedsøkonomi ved borderline: 8153077000</t>
  </si>
  <si>
    <t>PSAFS-p; 58404 - Udv. af beh.inds...selvmord: 8153082000</t>
  </si>
  <si>
    <t>PSAFS-p; 58407 Udvidelse af kl. for selvm.foreb.: 8153084000</t>
  </si>
  <si>
    <t>PSSYD-p; Brugerstyrede senge: 8153090000</t>
  </si>
  <si>
    <t>PSSYD-p; Flere sengepladser i psyk., S3 (65102): 8154000000</t>
  </si>
  <si>
    <t>PSBU-p; SOSTRA-ADHD: 8154011000</t>
  </si>
  <si>
    <t>PSBU-p; Dorthe Hansen Precht - DB-proj. nr. 1: 8154012000</t>
  </si>
  <si>
    <t>PSBU-p; Dorthe Hansen Precht - DB-proj. nr. 2: 8154016000</t>
  </si>
  <si>
    <t>PSBU-p; Dorthe Hansen Precht - DB-proj. nr. 3: 8154017000</t>
  </si>
  <si>
    <t>PSBU-p; Dorthe Hansen Precht - DB-proj. nr. 4: 8154018000</t>
  </si>
  <si>
    <t>PSBU-p; Dorthe Hansen Precht - DB-proj. nr. 5: 8154019000</t>
  </si>
  <si>
    <t>PSBU-p; Hurtig udred. af børn med psyk. lidelser: 8154020000</t>
  </si>
  <si>
    <t>PSBU-p; Pernille Darling - Lægeforeningen: 8154021000</t>
  </si>
  <si>
    <t>PSBU-p; Kapacitetsudbygning for spiseforstyrrels: 8154022000</t>
  </si>
  <si>
    <t>PSBU-p; Medicinsk behandling til børn med ADHD: 8154025000</t>
  </si>
  <si>
    <t>PSBU-p; Simone Rasmussen - TEA: 8154031000</t>
  </si>
  <si>
    <t>PSAFS-p; 65402 Shared Care (2012-2015): 8154100000</t>
  </si>
  <si>
    <t>PSBU-p; Oprustn. indsats børn og unge (65602): 8154500000</t>
  </si>
  <si>
    <t>PSØST-p; 61702A OPUS-proj. - Debuterende Psykoser: 8154620000</t>
  </si>
  <si>
    <t>PSØST-p; 62001 Støtte og bistand - deb. Sindslid.: 8154625000</t>
  </si>
  <si>
    <t>PSØST-p; Ulrik Helt Haahr - Tidlig opsporing: 8154635000</t>
  </si>
  <si>
    <t>PSØST-p; Styrket psyk. Inds. - dobb.diag. (65302): 8155000000</t>
  </si>
  <si>
    <t>PSFÆHUSET-p; 61702B Oprustn. af retspsyk. komp.cent.: 8157080000</t>
  </si>
  <si>
    <t>PSFÆHUSET-p; 61702C Udgående spec. distriktssygepl.: 8157081000</t>
  </si>
  <si>
    <t>PSFÆHUSET-p; Nedbringelse af tvang i psykiatrien: 8158000000</t>
  </si>
  <si>
    <t>PSVEST-p; Susie Schouw Petersen - 61602 Akut, Sl.: 8158100000</t>
  </si>
  <si>
    <t>PSVEST-p; Styrkelse af den nære psykiatri (65502): 8158500000</t>
  </si>
  <si>
    <t>PSFÆFO-p; Erik Simonsen - Tips/MR-projekt: 8159005000</t>
  </si>
  <si>
    <t>PSFÆFO-p; Forskning TOP, Psykiatrifonden/Lundbeck: 8159006000</t>
  </si>
  <si>
    <t>PSFÆFO-p; MENTAB: 8159010000</t>
  </si>
  <si>
    <t>PSFÆHUSET-p; Cecilie Svegaard Aakjær - Kostpuljeproj.: 8159074000</t>
  </si>
  <si>
    <t>PS-p; Svend Chr. - Shared care - unge 15-25 år: 8159075000</t>
  </si>
  <si>
    <t>PS-p; Svend Chr. - Dobbeltdiagnosticerede: 8159076000</t>
  </si>
  <si>
    <t>PS-p; Svend Chr. - LEAN projekt - skizofreni: 8159077000</t>
  </si>
  <si>
    <t>PS-p; Svend Chr. - Samarbejdsmodel udredn. BU: 8159078000</t>
  </si>
  <si>
    <t>PS-p; Svend Chr. - Selvmordstruede børn/unge: 8159079000</t>
  </si>
  <si>
    <t>PSØST-p; Projekt Greve (AL Midt): 8159801000</t>
  </si>
  <si>
    <t>PSØST-p; Sprog og værdier i Psykiatrien: 8159911000</t>
  </si>
  <si>
    <t>PSØST-p; Den gode psykiatriske afdeling: 8159912000</t>
  </si>
  <si>
    <t>KSISSEPSRK; Stoppet enhed (514): 101-3112</t>
  </si>
  <si>
    <t>PSTEKNIK; Psyk - Teknisk afdeling: 101-3121</t>
  </si>
  <si>
    <t>PSØSKØPSYK; Psyk - ØS - Psyk. Klinik Køge: 101-3212</t>
  </si>
  <si>
    <t>PSØSKØDP; Psyk - ØS - DP Gr-Kø - DP Køge: 101-3214</t>
  </si>
  <si>
    <t>PSAFKØLIAI; Psyk - AFS - Lia. - Kl. for Lia. - Køge: 101-3280</t>
  </si>
  <si>
    <t>PSAFKØSELV; Psyk - AFS - Lia. - Kl. for Selvm.- Køge: 101-3295</t>
  </si>
  <si>
    <t>PSAFKØCARE; Psyk - AFS - Lia. - Komp.cen-Shared Care: 101-3335</t>
  </si>
  <si>
    <t>PSAFKØFLYG; Psyk - AFS - Traum. Flygtn. - Køge: 101-3336</t>
  </si>
  <si>
    <t>PSFÆHU; Psyk. FÆ  Psykiatriledelsens stab: 102-3119</t>
  </si>
  <si>
    <t>PSVESLKLIN; Psyk. Slag. - Psykiatrisk klinik: 102-3132</t>
  </si>
  <si>
    <t>PSVESLDP; Psyk. Slag. - Distriktspsykiatrien: 102-3134</t>
  </si>
  <si>
    <t>PSVESLAKUT; Psyk. Slag. - Psykiatrisk akutmodtagelse: 102-3144</t>
  </si>
  <si>
    <t>PSVESL4; Psyk. Slag. - Voksenpsyk. afsnit SL4: 102-3151</t>
  </si>
  <si>
    <t>PSREKOMPCT; Psyk. Slag. - Retspsyk. kompetencecenter: 102-3253</t>
  </si>
  <si>
    <t>PSFÆSLSERV; Psyk - FÆ - Fælles Service Slagelse: 102-3301</t>
  </si>
  <si>
    <t>PSFÆKOREDE; Psyk - FÆ - Komp. Relat. og Deeskalering: 102-3304</t>
  </si>
  <si>
    <t>PSVESLAKUT; Psyk. Slag. - Psykiatrisk akutmodtagelse: 102-3310</t>
  </si>
  <si>
    <t>PSVESL4; Psyk. Slag. - Voksenpsyk. afsnit SL4: 102-3311</t>
  </si>
  <si>
    <t>PSVESL2; Psyk. Slag. - Voksenpsyk. afsnit SL2: 102-3312</t>
  </si>
  <si>
    <t>PSVESL3; Psyk. Slag. - Voksenpsyk. afsnit SL3: 102-3313</t>
  </si>
  <si>
    <t>PSVESL5; Psyk. Slag. - Voksenpsyk. afsnit SL5: 102-3314</t>
  </si>
  <si>
    <t>PSVESLAMBU; Psyk. Slag. - Specialambulatorium: 102-3315</t>
  </si>
  <si>
    <t>PSAFSLDPÆL; Psyk - AFS - Slagelse - DP for ældre: 102-3330</t>
  </si>
  <si>
    <t>PSAFSLSL6; Psyk - AFS - Ældrepsykiatri afsnit SL6: 102-3331</t>
  </si>
  <si>
    <t>PSAFSLFLYG; Psyk - AFS - Kl. for Traumat. Flygtninge: 102-3333</t>
  </si>
  <si>
    <t>PSRETS; Psyk - Afd. for Retspsykiatri: 102-3340</t>
  </si>
  <si>
    <t>PSRE89LED; Psyk. Slag. - Afsnitsledelse SL8 SL9: 102-3341</t>
  </si>
  <si>
    <t>PSRE89SL8; Psyk. Slag. - Afsnit SL 8: 102-3342</t>
  </si>
  <si>
    <t>PSRE89SL9; Psyk. Slag. - Afsnit SL 9: 102-3343</t>
  </si>
  <si>
    <t>PSRE01LED; Psyk. Slag. - Afsnitsledelse SL10 SL11: 102-3344</t>
  </si>
  <si>
    <t>PSRE01SL10; Psyk. Slag. - Afsnit SL 10: 102-3345</t>
  </si>
  <si>
    <t>PSRE89SL11; Psyk. Slag. - Afsnit SL 11: 102-3346</t>
  </si>
  <si>
    <t>PSRE345LED; Psyk. Slag. - Afsnitsled. SL13 SL14 SL15: 102-3348</t>
  </si>
  <si>
    <t>PSFÆSLVISI; Psyk - FÆ - Psykiatrisk Visitationsklin.: 102-3349</t>
  </si>
  <si>
    <t>PSRE345S13; Psyk. Slag. - Sikringsafd. afsnit SL 13: 102-3350</t>
  </si>
  <si>
    <t>PSRE345S14; Psyk. Slag. - Sikringsafd. afsnit SL 14: 102-3351</t>
  </si>
  <si>
    <t>PSRE345S15; Psyk. Slag. - Sikringsafd. afsnit SL 15: 102-3352</t>
  </si>
  <si>
    <t>PSFÆSLFORS; Psyk - FÆ - Psykiatrisk Forskningsenhed: 102-3360</t>
  </si>
  <si>
    <t>PSTESLTEKN; Psyk - Teknisk afdeling - Slagelse: 102-3380</t>
  </si>
  <si>
    <t>PSTESLREOM; Psyk - Reception og omstilling - Slag.: 102-3381</t>
  </si>
  <si>
    <t>PSTESLSIKK; Psyk - Sikkerhed og drift - Slagelse: 102-3382</t>
  </si>
  <si>
    <t>PSFÆPHDSTU; Psyk - FÆ - PHD-Studerende (K): 102-3390</t>
  </si>
  <si>
    <t>PSVEHOKLIN; Psykiatrien Holbæk - Psykiatrisk klinik: 103-3133</t>
  </si>
  <si>
    <t>PSVEHODP; Psyk. Holbæk - Distriktspsykiatrien: 103-3135</t>
  </si>
  <si>
    <t>PSVESL3; Psyk. Slag. - Voksenpsyk. afsnit SL3: 103-3154</t>
  </si>
  <si>
    <t>PSVESL1; Psyk. Slag. - Voksenpsyk. afsnit SL1: 103-3155</t>
  </si>
  <si>
    <t>PSBUROU2; Psyk - BU - Cent.f.spisefor. U2 - Rosk.: 103-3242</t>
  </si>
  <si>
    <t>PSBUHOKLIN; Psyk - BU - B&amp;U-psyk. klinik - Holbæk: 103-3248</t>
  </si>
  <si>
    <t>PSSYNYDP; Psyk - SY - DP Nykøbing F.: 104-3175</t>
  </si>
  <si>
    <t>PSFÆST; Psyk - FÆ - Stabsoverlægefunktionen: 105-3103</t>
  </si>
  <si>
    <t>PSFÆSTSEXO; Psyk - FÆ - St.overl. - Sexologikl. (K): 105-3104</t>
  </si>
  <si>
    <t>PSFÆROBRUG; Psyk - FÆ - Enh. for brugerst. psykiatri: 105-3105</t>
  </si>
  <si>
    <t>PSFÆFORSK; Psyk - FÆ - Psykiatrisk Forskningsenhed: 105-3108</t>
  </si>
  <si>
    <t>PSFÆFOFABI; Psyk - FÆ - PF - Fagbibliotek - Roskilde: 105-3109</t>
  </si>
  <si>
    <t>KSISROPS; KSIS - Roskilde Psyk.: 105-3113</t>
  </si>
  <si>
    <t>PSTEROTEKN; Psyk - Teknisk afdeling - Roskilde: 105-3122</t>
  </si>
  <si>
    <t>PSØSROPSYK; Psyk - ØS - Psykiatrisk klinik Roskilde: 105-3213</t>
  </si>
  <si>
    <t>PSØSRODP; Psyk - ØS - DP Roskilde: 105-3215</t>
  </si>
  <si>
    <t>PSØSROAKUT; Psyk - ØS - Psyk. Akut Modtagel. - Rosk.: 105-3217</t>
  </si>
  <si>
    <t>PSØSROAKUT-j; Psyk - ØS - Psyk. Akut Modtagel. - Rosk.: 105-3217j</t>
  </si>
  <si>
    <t>PSØSROKOMP; Psyk - ØS - Komp.cent. for deb. psykose: 105-3218</t>
  </si>
  <si>
    <t>PSØSROØ1; Psyk - ØS - Afsnit Ø1 - Roskilde: 105-3221</t>
  </si>
  <si>
    <t>PSØSROØ2; Psyk - ØS - Afsnit Ø2 - Roskilde: 105-3222</t>
  </si>
  <si>
    <t>PSØSROØ3; Psyk - ØS - Afsnit Ø3 - Roskilde: 105-3223</t>
  </si>
  <si>
    <t>PSØSØ4; Stoppet enhed (487): 105-3224</t>
  </si>
  <si>
    <t>PSØSØ5; Stoppet enhed (486): 105-3225</t>
  </si>
  <si>
    <t>PSØSØ6; Stoppet enhed (485): 105-3226</t>
  </si>
  <si>
    <t>PSØSDEPSTT; Stoppet enhed (489): 105-3228</t>
  </si>
  <si>
    <t>PSBUROU2SP; Psyk - BU - Cent.f.spiseforst.kl. -Rosk.: 105-3236</t>
  </si>
  <si>
    <t>PSBUUNRO; Stoppet enhed (480): 105-3237</t>
  </si>
  <si>
    <t>PSBUROU1; Psyk - BU - Ungd.psyk.afs. U1 - Roskilde: 105-3241</t>
  </si>
  <si>
    <t>PSBUROU2; Psyk - BU - Cent.f.spisefor. U2 - Rosk.: 105-3242</t>
  </si>
  <si>
    <t>PSBUROU3; Psyk - BU - Børnepsyk.afs. U3 - Roskilde: 105-3243</t>
  </si>
  <si>
    <t>PSBUROKLI1; Psyk - BU - B&amp;U-psyk.klinik 1 - Roskilde: 105-3245</t>
  </si>
  <si>
    <t>PSBUROKLI2; Psyk - BU - B&amp;U-psyk.klinik 2 - Roskilde: 105-3246</t>
  </si>
  <si>
    <t>PSBUROPSYK; Psyk - BU - Klinik for psykoterapi: 105-3249</t>
  </si>
  <si>
    <t>PSAFSROFLY; Psyk - AFS - Traum. Flygtn. - Roskilde: 105-3276</t>
  </si>
  <si>
    <t>PSAFRODP; Psyk - AFS - DP for ældre - Roskilde: 105-3282</t>
  </si>
  <si>
    <t>PSFÆNÆINLE; Psyk - FÆ - Psyk Info: 106-3110</t>
  </si>
  <si>
    <t>PSSYNÆPSYK; Psyk - SY - Psykiatrisk klinik Næstved: 106-3168</t>
  </si>
  <si>
    <t>PSSYNÆDP; Psyk - SY - DP Næstved: 106-3172</t>
  </si>
  <si>
    <t>PSBUUNNÆ; Stoppet enhed (482): 106-3239</t>
  </si>
  <si>
    <t>PSBUNÆKLIN; Psyk - BU - B&amp;U-psyk. klinik - Næstved: 106-3247</t>
  </si>
  <si>
    <t>PSTEKNNYSJ; Psyk - Teknisk afdeling - Nykøbing Sj.: 107-3123</t>
  </si>
  <si>
    <t>PSVENSDP; Psyk. Nyk. Sj. - Distriktspsykiatrien: 107-3136</t>
  </si>
  <si>
    <t>PSRETSIDRÆ; Stoppet enhed (478): 107-3254</t>
  </si>
  <si>
    <t>PSRETSP2TE; Psyk - RET - Afsnit P2 - Terminalen: 107-3255</t>
  </si>
  <si>
    <t>PSRETS14; Psyk. Slag. - Sikringsafd. afsnit SL 14: 107-3261</t>
  </si>
  <si>
    <t>PSRETS15; Psyk. Slag. - Sikringsafd. afsnit SL 15: 107-3262</t>
  </si>
  <si>
    <t>PSRETS13; Psyk. Slag. - Sikringsafd. afsnit SL 13: 107-3263</t>
  </si>
  <si>
    <t>PSRETS10; Psyk. Slag. - Afsnit SL 10: 107-3264</t>
  </si>
  <si>
    <t>PSRETS8; Psyk. Slag. - Afsnit SL 8: 107-3265</t>
  </si>
  <si>
    <t>KSISPSVO; KS - Int.serv.- Serviceafd. - Vord.-Reng: 108-3114</t>
  </si>
  <si>
    <t>PSTEVOTEKN; Psyk - Teknisk afdeling - Vordingborg: 108-3124</t>
  </si>
  <si>
    <t>PSSYVOCENL; Psyk - SY - Centerterapien - Vordingborg: 108-3163</t>
  </si>
  <si>
    <t>PSSYVOCENL-j; Psyk - SY - Centerterapien - Vordingborg: 108-3163j</t>
  </si>
  <si>
    <t>PSSYVOPAKU; Psyk - SY - Psyk. Akut Modtagel. - Vord.: 108-3166</t>
  </si>
  <si>
    <t>PSSYVODP; Psyk - SY - DP Vordingborg: 108-3174</t>
  </si>
  <si>
    <t>PSSYS1; Psyk - SY - Afsnit S1 - Vordingborg: 108-3181</t>
  </si>
  <si>
    <t>PSSYS2; Psyk - SY - Afsnit S2 - Vordingborg: 108-3182</t>
  </si>
  <si>
    <t>PSSYS4; Psyk - SY - Afsnit S4 - Vord. (VP): 108-3184</t>
  </si>
  <si>
    <t>PSSYS5; Psyk - SY - Afsnit S5 - Vord. (VP): 108-3185</t>
  </si>
  <si>
    <t>PSSYS6; Psyk - SY - Afsnit S6 - Vord. (VP): 108-3186</t>
  </si>
  <si>
    <t>PSRETS11; Psyk. Slag. - Afsnit SL 11: 108-3187</t>
  </si>
  <si>
    <t>PSSYVO2932; Psyk - SY - Afsnit S1 - 29+32 - Vord.: 108-3189</t>
  </si>
  <si>
    <t>PSSYVO28; Psyk - SY - Afsnit S2 - 28 - Vordingborg: 108-3190</t>
  </si>
  <si>
    <t>PSSYVO3640; Psyk - SY - Afsnit S3 - 36+40 - Vord.: 108-3191</t>
  </si>
  <si>
    <t>PSAFSLABVO; Stoppet enhed (400): 108-3272</t>
  </si>
  <si>
    <t>PSAFVOHUKO; Psyk. Hukommelsesklinik - Vordingborg: 108-3273</t>
  </si>
  <si>
    <t>PSAFVODPÆL; Psyk - AFS - Lia.-Kl.for Selvm.-Vord.(K): 108-3274</t>
  </si>
  <si>
    <t>PSAFVOLIAI; Psyk - AFS - Lia. - Kl. for Lia. - Vord.: 108-3275</t>
  </si>
  <si>
    <t>PSAFVOFLYG; Psyk - AFS - Traum. Flygtn. - Vordingb.: 108-3277</t>
  </si>
  <si>
    <t>PSAFSKØSHA; Psyk - AFS - Lia. - Komp.cen-Shared Care: 108-3279</t>
  </si>
  <si>
    <t>PSAFVODPÆL; Psyk - AFS - DP for ældre - Vordingborg: 108-3283</t>
  </si>
  <si>
    <t>PSAFSSL6; Psyk - AFS - Ældrepsykiatri afsnit SL6: 108-3291</t>
  </si>
  <si>
    <t>PSAFVOG2; Psyk - AFS - Afsnit G2 - Vordingborg: 108-3292</t>
  </si>
  <si>
    <t>PSVESODP; Psykiatrien Sorø - Distriktspsykiatrien: 110-3137</t>
  </si>
  <si>
    <t>PSSYMAPSYK; Psyk - SY - Psykiatrisk klinik Maribo: 112-3169</t>
  </si>
  <si>
    <t>PSSYMADP; Psyk - SY - DP Maribo: 112-3176</t>
  </si>
  <si>
    <t>PSVEKADP; Psyk. Kalundborg - Distriktspsykiatrien: 122-3138</t>
  </si>
  <si>
    <t>PSFÆHU; Psyk - FÆ - Psykiatrihuset: 123-3102</t>
  </si>
  <si>
    <t>PSVERIDP; Psyk. Ringsted - Distriktspsykiatrien: 123-3139</t>
  </si>
  <si>
    <t>PSSYS3; Psyk - SY - Afsnit S3 - Sakskøbing: 130-3183</t>
  </si>
  <si>
    <t>PSØSDPGKGR; Psyk - ØS - DP Greve-Køge - DP Greve: 131-3216</t>
  </si>
  <si>
    <t>PSØSGRKØDP; Psyk - ØS - DP Greve-Køge - Ledelse: 131-3220</t>
  </si>
  <si>
    <t>PSFÆVISITA; Psyk - FÆ - Psykiatrisk Visitationsklin.: 132-3106</t>
  </si>
  <si>
    <t>PSVESL2; Psyk. Slag. - Voksenpsyk. afsnit SL2: 132-3152</t>
  </si>
  <si>
    <t>PSVEDIV3; Psyk - VE - Afsnit V3 - Dianalund (VP): 132-3153</t>
  </si>
  <si>
    <t>PSVEV6; Psyk - VE - Afsnit V6 - Dianalund: 132-3156</t>
  </si>
  <si>
    <t>PSAFSSLDP; Psyk - AFS - Slagelse - DP for ældre: 132-3284</t>
  </si>
  <si>
    <t>PSAFSSLFLY; Psyk - AFS - Kl. for Traumat. Flygtninge: 133-3278</t>
  </si>
  <si>
    <t>PSSYTEAM; Stoppet enhed (519): 134-3167</t>
  </si>
  <si>
    <t>PS; Psykiatriområdet: 2101-3101</t>
  </si>
  <si>
    <t>PS-b; Psykiatriområdet: 2101-3101b</t>
  </si>
  <si>
    <t>PSFÆBYGN; Psyk - FÆ - Bygningsvedligeholdelse (K): 2101-3302</t>
  </si>
  <si>
    <t>PSFÆSPUDSY; Psyk - FÆ - Specialudd. af sygeplej. (K): 2101-3303</t>
  </si>
  <si>
    <t>PSFÆETABPL; Psyk - FÆ - Etabl. af de særlige pladser: 2101-3308</t>
  </si>
  <si>
    <t>PSFÆNÆINLE; Psyk - FÆ - Psyk Info: 2109-3110</t>
  </si>
  <si>
    <t>KSISNYVO; KSIS-Nyk. F. Psyk. Vordingborg - Niv. 3: 2110-3111</t>
  </si>
  <si>
    <t>PSTEKNIK; Psyk - Teknisk afdeling: 2120-3120</t>
  </si>
  <si>
    <t>PSVEST; Psyk. Slag. - Afdelingsledelse Vest: 2130-3130</t>
  </si>
  <si>
    <t>PSVEST-j; Psyk. Slag. - Afdelingsledelse Vest: 2130-3130j</t>
  </si>
  <si>
    <t>PSVESLECT; Psyk.  Slag. - ECT Klinik Vest: 2160-3158</t>
  </si>
  <si>
    <t>PSSYD; Psyk - Psykiatrien Syd: 2160-3160</t>
  </si>
  <si>
    <t>PSSYVOSÆPL; Psyk - SY - De særlige pladser, Psyk.: 2160-3161</t>
  </si>
  <si>
    <t>PSSYVOLÆSL; Psyk - SY - Lægesekretærer - Ledelse: 2160-3188</t>
  </si>
  <si>
    <t>PSSYVOKLIN; Psyk - SY - Psykiatrisk klinik Psyk. Syd: 2160-3192</t>
  </si>
  <si>
    <t>PSSYVODPNM; Psyk - SY - DP Nykøbing-Maribo: 2160-3193</t>
  </si>
  <si>
    <t>PSSYVODPNV; Psyk - SY - DP Næstved-Vordingborg: 2160-3194</t>
  </si>
  <si>
    <t>PSSYVOAMAK; Psyk - SY - Ambulant Akutteam (K): 2160-3195</t>
  </si>
  <si>
    <t>PSØST; Psyk - Psykiatrien Øst: 2210-3210</t>
  </si>
  <si>
    <t>PSØSGRKØDP; Psyk - ØS - DP Greve-Køge - Ledelse: 2210-3220</t>
  </si>
  <si>
    <t>PSØSROECT; Psyk - ØS - ECT Klinik - Roskilde: 2210-3229</t>
  </si>
  <si>
    <t>PSBU; Psyk - Afd. for Børne- og Ungdomspsyk.: 2230-3230</t>
  </si>
  <si>
    <t>PSBU-j; Psyk - Afd. for Børne- og Ungdomspsyk.: 2230-3230j</t>
  </si>
  <si>
    <t>PSBUROU3VI; Psyk - BU - B.psyk.afs. U3 -Rosk.-vikar: 2230-3244</t>
  </si>
  <si>
    <t>PSRETS; Psyk - Afd. for Retspsykiatri: 2250-3250</t>
  </si>
  <si>
    <t>PSAFS; Psyk - Afd. for Specialfunktioner: 2270-3270</t>
  </si>
  <si>
    <t>PSAFS-j; Psyk - Afd. for Specialfunktioner: 2270-3331j</t>
  </si>
  <si>
    <t>PSAFKØPTSD; Psyk - AFS - PTSD: 2270-3334</t>
  </si>
  <si>
    <t>PSFÆPRAKSI; Psyk - FÆ - Praksiskonsulenter: 811-3101</t>
  </si>
  <si>
    <t>RHRU-p; Interreg. IVA: 8230307000</t>
  </si>
  <si>
    <t>RHRU-p; Europa Direct - Internat. projekter: 8230402000</t>
  </si>
  <si>
    <t>RHRU-p; String sekretariat - Inter. projekter: 8230600000</t>
  </si>
  <si>
    <t>RHRU-p; Femern Bælt Komiteen - Inter. projekter: 8230900000</t>
  </si>
  <si>
    <t>RHRU-p; SUSCOD - Proj./aktiv. i øvrigt: 8251210013</t>
  </si>
  <si>
    <t>RHRU-p; Grøn STRING Transportkorridor: 8252010011</t>
  </si>
  <si>
    <t>RHRU-p; REEEZ - Proj./aktiv. i øvrigt: 8252310000</t>
  </si>
  <si>
    <t>TPREGTOG; Regionstog - tjenestemandspension: 501-5105</t>
  </si>
  <si>
    <t>RHRUBRUXEL; Bruxelles: 501-5852</t>
  </si>
  <si>
    <t>RHRUBRUXEL-j; Bruxelles: 501-5852j</t>
  </si>
  <si>
    <t>RHRU; Regional Udvikling: 501-5902</t>
  </si>
  <si>
    <t>RHRU-j; Regional Udvikling: 501-5902j</t>
  </si>
  <si>
    <t>RHRUINNOVA; Innovation og Vækst: 501-5903</t>
  </si>
  <si>
    <t>RHRU-b; Regional Udvikling: 504-5901b</t>
  </si>
  <si>
    <t>RHREGRÅD; Regionsrådet: 802-6102</t>
  </si>
  <si>
    <t>FRROSKHJEM; Forsorgshjemmet Roskildehjemmet: 4431-4791</t>
  </si>
  <si>
    <t>FRROSKHJEM-b; Forsorgshjemmet Roskildehjemmet: 4431-4791b</t>
  </si>
  <si>
    <t>FRAKTIVERI; Aktiveringstilbudene: 4432-4793</t>
  </si>
  <si>
    <t>RÅDOGNÆVN; Råd og Nævn: 802-6401-1</t>
  </si>
  <si>
    <t>PSP-element; Partiskat: XG-6590486009-00001</t>
  </si>
  <si>
    <t>RONEUR-p; Afdelingsledelsen.Neurologi: 8051101000</t>
  </si>
  <si>
    <t>ROBIOK-P; Afdelingsledelsen.KBA R: 8051103000</t>
  </si>
  <si>
    <t>ROMEDI-p; Nefrologisk Forskningsfond: 8051104000</t>
  </si>
  <si>
    <t>ROPATO-p; Eksternt: Afdelingsledelsen, Patologiaf.: 8051107000</t>
  </si>
  <si>
    <t>ROØJEN-p; Lene Mundt: 8051109000</t>
  </si>
  <si>
    <t>ROONKO-p; Peter Grundtvig: 8051111000</t>
  </si>
  <si>
    <t>ROBILL-p; Karina Bargum - Billeddiagnostisk afd.: 8051112000</t>
  </si>
  <si>
    <t>ROGYOB-p; Afdelingsledelsen. Gyn/obs: 8051113000</t>
  </si>
  <si>
    <t>ROPLBR-p; Eksternt: Afdelingsledelsen, Plastikkir.: 8051118000</t>
  </si>
  <si>
    <t>ROKARD-p; Gunnar Jensen - Kardiologisk forskn.fond: 8051119000</t>
  </si>
  <si>
    <t>ROANÆS-p; Steen Andersen - PCA-plaster: 8051120000</t>
  </si>
  <si>
    <t>ROGYOB-p; Tom Hansen - Futura: 8051126000</t>
  </si>
  <si>
    <t>ROPÆDI-p; Birgitte Friis. Vasa-studiet: 8051132000</t>
  </si>
  <si>
    <t>ROMEDI-p; Ulrik Søes-Petersen lungemed. Forsk.kto.: 8051133000</t>
  </si>
  <si>
    <t>ROONKO-p; Øvrige udgifter vedrørende  projektansa.: 8051137000</t>
  </si>
  <si>
    <t>RODERM-p; Gregor Jermec - Dermatolog. forskn.konto: 8051138000</t>
  </si>
  <si>
    <t>ROHÆMA-p; Hans Hasselbach - GLEVIC: 8051141000</t>
  </si>
  <si>
    <t>KØBIOK-p; Pierre Bouchelouche - Abbott: 8051163000</t>
  </si>
  <si>
    <t>KØMEDI-p; Eksternt: Afdelingsledelsen Medicinsk A.: 8051165000</t>
  </si>
  <si>
    <t>KØMEDI-p; Kim Klarlun - Ideal: 8051173000</t>
  </si>
  <si>
    <t>KØMEDI-p; Leif Breum. LBR-Metabol: 8051176000</t>
  </si>
  <si>
    <t>KØMEDI-p; Vibeke Fjordskov, Årskursus: 8051178000</t>
  </si>
  <si>
    <t>KØBILL-p; Anette Savnik: 8051193000</t>
  </si>
  <si>
    <t>ROKIRU-p; Birgitte Østergaard. Kvalitetsprojekt: 8051207000</t>
  </si>
  <si>
    <t>KØMEDI-p; Aage Riis fond v/Medicinsk afdeling Køge: 8051210000</t>
  </si>
  <si>
    <t>RODERM-p; Gregor Jemec - AWARE: 8051222000</t>
  </si>
  <si>
    <t>ROKIRU-p; Ismayil Gögenür - Cancer biomarkør: 8051223000</t>
  </si>
  <si>
    <t>KØANÆS-p; Lone Musaues Poulsen - Anvendelse af: 8051224000</t>
  </si>
  <si>
    <t>ROØJEN-p; Marie Krogh Nielsen - Aldersrelateret: 8051225000</t>
  </si>
  <si>
    <t>ROHÆMA-p; Morten O. Holmström - Immunologiske: 8051226000</t>
  </si>
  <si>
    <t>ROHÆMA-p; Hans Hasselbach - Næstved-koborte. RSSF: 8051228000</t>
  </si>
  <si>
    <t>KØØNH-p; Asbjørn Kørvel-Hansquist - Potentielt: 8051229000</t>
  </si>
  <si>
    <t>KØORTO-p; Jeanette Ø Penny - Kvalitetsikring: 8051230000</t>
  </si>
  <si>
    <t>KØMEDI-p; Lasse Bremholm Hansen - GLP-1's indflyd.: 8051231000</t>
  </si>
  <si>
    <t>KØMEDI-p; Peter Bytzer - Dyspepsi: 8051267000</t>
  </si>
  <si>
    <t>ROGERI-p; Marianne Mauritsen Jensen - Hukom.klin.: 8051278000</t>
  </si>
  <si>
    <t>KØMEDI-p; Peter Eskildsen - Odanacatib: 8051283000</t>
  </si>
  <si>
    <t>KØMEDI-p; Christoffer Hedtoft - Balaglitazon: 8051290000</t>
  </si>
  <si>
    <t>RONEUR-p; Peter Høgh.Donepezil: 8051293000</t>
  </si>
  <si>
    <t>ROMEDI-p; Ditte Hansen - Sekundær Parathyreoidisme: 8051329000</t>
  </si>
  <si>
    <t>KØMEDI-p; Christoffer Hedtoft - CIMT: 8051469000</t>
  </si>
  <si>
    <t>KØMEDI-p; ???: 8051473000</t>
  </si>
  <si>
    <t>KØMEDI-p; Peter Vedtofte - Forb. Psyk. Arb.miljø: 8051476000</t>
  </si>
  <si>
    <t>ROPATO-p; Nille Behrendt - Targeret kræftbehand.: 8051494000</t>
  </si>
  <si>
    <t>ROØJEN-p; Eksternt: Afdelingsledelsen, Øjenafdeli.: 8051505000</t>
  </si>
  <si>
    <t>RONEUR-p; Peter Høgh - Demens biobank - huk.klinik: 8051511000</t>
  </si>
  <si>
    <t>ROMEDI-p; Claus Rikard Johnsen - BI1744 CL inh.væ.: 8051514000</t>
  </si>
  <si>
    <t>ROHÆMA-p; Lars Møller Pedersen - Hovon 84: 8051517000</t>
  </si>
  <si>
    <t>ROKIRU-p; Per Jess - Diverse: 8051519000</t>
  </si>
  <si>
    <t>ROMEDI-p; Claus R. Johansen. Indacaterd QAB149: 8051520000</t>
  </si>
  <si>
    <t>ROKIRU-p; Frederik Helgestrand, Optimering af res.: 8051532000</t>
  </si>
  <si>
    <t>KØFYSI-p; Peter Kramshøj Bonfils - Hæmodynamik: 8051537000</t>
  </si>
  <si>
    <t>ROØJEN-p; Torben L. Sørensen - Øjenforskning: 8051539000</t>
  </si>
  <si>
    <t>ROREUM-p; Niels Fanø. ACT-RAY MA 21488: 8051552000</t>
  </si>
  <si>
    <t>ROKIRU-p; Per Jess - Cirkulerende tumorceller: 8051554000</t>
  </si>
  <si>
    <t>KØMEDI-p; Lis Nøddeskou - Bad: 8051556000</t>
  </si>
  <si>
    <t>ROMEDI-p; Afdelingsledelsen Medicinsk Afdeling Ro.: 8051561000</t>
  </si>
  <si>
    <t>ROREUM-p; Niels Fanø - WA 19926: 8051566000</t>
  </si>
  <si>
    <t>ROMEDI-p; Claus E. Johnsen - Tiospir Trial 205-452: 8051575000</t>
  </si>
  <si>
    <t>RONEUR-p; Peter Høgh - Flutemetamol (F18): 8051576000</t>
  </si>
  <si>
    <t>KØMEDI-p; Lis Nøddeskou - sam.læg. Fakse-Køge: 8051592000</t>
  </si>
  <si>
    <t>ROKIRU-p; Mette Astrup Madsen - Laparos. ope. RSSF: 8051612000</t>
  </si>
  <si>
    <t>RONEUR-p; Troels Wienecke - Forbedring af kroppens: 8051617000</t>
  </si>
  <si>
    <t>ROØJEN-p; Amardeep Singh - Immun. forandr. RSSF: 8051618000</t>
  </si>
  <si>
    <t>ROHÆMA-p; Afdelingsled. hæmatologisk afd. Rosk.: 8051641000</t>
  </si>
  <si>
    <t>ROKARD-p; Line Lisbeth Olesen - Hj.svigt hos ældre: 8051643000</t>
  </si>
  <si>
    <t>ROUROL-p; Anne Bjerre. Psykisk arbejdsmiljø, omst.: 8051644000</t>
  </si>
  <si>
    <t>ROMEDI-p; Ulrik Bak Dragsted - risikofaktorer: 8051649000</t>
  </si>
  <si>
    <t>ROBIOK-P; Thomas Hviid - Cellulære studier af imm.: 8051651000</t>
  </si>
  <si>
    <t>RONEUR-p; Troels Wienecke - Acethycholinesterase: 8051654000</t>
  </si>
  <si>
    <t>ROØJEN-p; Mads K. Falk - Kemokiner: 8051655000</t>
  </si>
  <si>
    <t>ROHÆMA-p; Lars Møller Pedersen - 10224001: 8051667000</t>
  </si>
  <si>
    <t>KØBIOK-p; Julie Svanø Jensen - Kalium kanaler: 8051669000</t>
  </si>
  <si>
    <t>ROONKO-p; Afdelingsledelsen Onkologisk afdeling: 8051673000</t>
  </si>
  <si>
    <t>KØMEDI-p; Peter Bytzer - Clinical Signigicance: 8051675000</t>
  </si>
  <si>
    <t>RONEUR-p; NORDEEG v/Peter Høgh (17-000078): 8051678000</t>
  </si>
  <si>
    <t>KØANÆS-p; Lone Musaeus Poulsen - The 65 Gtrial: 8051679000</t>
  </si>
  <si>
    <t>RONEUR-p; Peter Høgh - ADEX: 8051691000</t>
  </si>
  <si>
    <t>ROBIOK-P; Thomas Hviid. Humant Leukocyt-Antigen: 8051697000</t>
  </si>
  <si>
    <t>KØBIOK-p; Biologisk beh. af reumatoid artrit-pati.: 8051699000</t>
  </si>
  <si>
    <t>ROBIOK-P; Humant Leucocyt-Antigen v/Line Lynge Ni.: 8051705000</t>
  </si>
  <si>
    <t>ROKARD-p; Hanne Elming. Verdict Trial: 8051708000</t>
  </si>
  <si>
    <t>RKGENEREL-p; Heidi Bergenholz - Basal pallia. sygepl.: 8051711000</t>
  </si>
  <si>
    <t>RONEUR-p; Peter Høgh - Konv. og kvart. elektrofal.: 8051715000</t>
  </si>
  <si>
    <t>KØMEDI-p; Lars Munck - Andante: 8051719000</t>
  </si>
  <si>
    <t>KØMEDI-p; Jesper Olund Christensen - SanofiAventis: 8051722000</t>
  </si>
  <si>
    <t>KØBIOK-p; Marika Juel Jørgensen - Hold til det...: 8051725000</t>
  </si>
  <si>
    <t>ROØJEN-p; Troels Brynskov - Diabetisk retinopati: 8051728000</t>
  </si>
  <si>
    <t>ROGYOB-p; Martin Rudnicki - Ajust RSSF: 8051732000</t>
  </si>
  <si>
    <t>ROKIRU-p; Sara Damshøj Kristensen - Intern Hernie.: 8051740000</t>
  </si>
  <si>
    <t>RONEUR-p; Charlotte Rath - Risiko for apopleksi: 8051743000</t>
  </si>
  <si>
    <t>KØORTO-p; Kristoffer Barfod - Udvik./valid. RSSF: 8051744000</t>
  </si>
  <si>
    <t>KØORTO-p; Thomas Juul Sørensen. volar skinne. RSSF: 8051746000</t>
  </si>
  <si>
    <t>ROKARD-p; Eksternt:  A restrospective register st.: 8051753000</t>
  </si>
  <si>
    <t>ROØJEN-p; Inger Christien Munch - AMD Ident. gen.: 8051769000</t>
  </si>
  <si>
    <t>KØMEDI-p; Peter Bytzer - GA 102: 8051775000</t>
  </si>
  <si>
    <t>ROGYOB-p; Louise Jørgensen - Urinvejssymptomer: 8051777000</t>
  </si>
  <si>
    <t>ROHÆMA-p; RSSF: Livskvalitet hos pt med cancer: 8051779000</t>
  </si>
  <si>
    <t>ROKARD-p; RSSF: Organisatoriske, pt.oplevede og øk: 8051780000</t>
  </si>
  <si>
    <t>RONEUR-p; Malene Beck - Madro - Neurologisk afd.: 8051786000</t>
  </si>
  <si>
    <t>ROKARD-p; Karin Johansen - Org. pt. oplev. og øko: 8051792000</t>
  </si>
  <si>
    <t>ROONKO-p; XeNa - Peter Michael Vestlev: 8051797000</t>
  </si>
  <si>
    <t>ROREUM-p; Niels Fanø. Radius-10: 8051814000</t>
  </si>
  <si>
    <t>ROREUM-p; Niels Fanø. Haqimono: 8051819000</t>
  </si>
  <si>
    <t>ROKIRU-p; eksternt: Kirurgisk Afdeling Roskilde: 8051831000</t>
  </si>
  <si>
    <t>ROGYOB-p; Hedvig Møller Larsen - Kvinder med kræft: 8051833000</t>
  </si>
  <si>
    <t>KØMEDI-p; Patricia V. Lindhardt - An Inter. Survey: 8051834000</t>
  </si>
  <si>
    <t>KØMEDI-p; Christoffer Hedetoft - SanofiAventis: 8051840000</t>
  </si>
  <si>
    <t>ROØJEN-p; Imm. karakteristik af aldringsfænomener: 8051841000</t>
  </si>
  <si>
    <t>KØMEDI-p; Tonny Nielsen - Pioneer: 8051842000</t>
  </si>
  <si>
    <t>ROMEDI-p; Christian Niels Meyer - Flame: 8051843000</t>
  </si>
  <si>
    <t>ROKARD-p; Ketil Haugan - LOOP study: 8051844000</t>
  </si>
  <si>
    <t>ROKIRU-p; Birgitte Østergaard - Spillebanen: 8051845000</t>
  </si>
  <si>
    <t>KØMEDI-p; Peter Bytzer - Human-milk-oligosacchari.: 8051846000</t>
  </si>
  <si>
    <t>ROMEDI-p; Ulrik Bak Dragsted - Eurosida: 8051847000</t>
  </si>
  <si>
    <t>ROMEDI-p; Claus R. Johnson - Zephyr: 8051848000</t>
  </si>
  <si>
    <t>RONEUR-p; Karsten Ellemann - web-bas. tr. - apopl.: 8051849000</t>
  </si>
  <si>
    <t>ROONKO-p; Peter Michael Vestlev - Bolero-6: 8051850000</t>
  </si>
  <si>
    <t>ROMEDI-p; Afd.ledelsen - Tele-hjem-medicin: 8051851000</t>
  </si>
  <si>
    <t>ROKARD-p; Mustafa Taskiran - Freedom: 8051852000</t>
  </si>
  <si>
    <t>ROKARD-p; Mustafa Taskiran - Fourier: 8051853000</t>
  </si>
  <si>
    <t>ROKARD-p; Tonny Nielsen - Odyssey: 8051854000</t>
  </si>
  <si>
    <t>KØMEDI-p; Afd.ledelsen - Osteoporosis in mic. RSSF: 8051855000</t>
  </si>
  <si>
    <t>ROGERI-p; Solvejg Henneberg - Styrk. - aku. tilbud: 8051856000</t>
  </si>
  <si>
    <t>ROKIRU-p; Birgitte Østergaard - Styrk. - ps. arb.m: 8051857000</t>
  </si>
  <si>
    <t>ROONKO-p; At overse børn v/Bo Snedker Bomanns.: 8051858000</t>
  </si>
  <si>
    <t>ROONKO-p; Peter Michael Vestlev - Posiri: 8051859000</t>
  </si>
  <si>
    <t>ROONKO-p; Peter Michael Vestlev. Negiri: 8051860000</t>
  </si>
  <si>
    <t>ROHÆMA-p; Klas Raaschou-Jensen. Aza-mds-003: 8051861000</t>
  </si>
  <si>
    <t>ROKARD-p; Ole Ahlehoff - Cardiovascular RSSF: 8051862000</t>
  </si>
  <si>
    <t>KØØNH-p; Annuums midler KU: 8051865000</t>
  </si>
  <si>
    <t>RONEUR-p; Karsten Ellemann - Clotbuster: 8051866000</t>
  </si>
  <si>
    <t>KØMEDI-p; Tonny Nielsen - Spock: 8051867000</t>
  </si>
  <si>
    <t>ROHÆMA-p; Lars Munksgaard - BRIL: 8051868000</t>
  </si>
  <si>
    <t>KØMEDI-p; Dorte Linqvist Hansen - 1218.63: 8051869000</t>
  </si>
  <si>
    <t>ROBIOK-P; Projekt Interleukin-17, T-helper: 8051873000</t>
  </si>
  <si>
    <t>ROHÆMA-p; Lars Møller Pedersen - Echelon-2: 8051876000</t>
  </si>
  <si>
    <t>ROGYOB-p; Lisbeth Bonde - Suspension af vaginalto.: 8051877000</t>
  </si>
  <si>
    <t>ROKARD-p; Ole Ahlehoff - Cardiovascular orutcomes: 8051881000</t>
  </si>
  <si>
    <t>ROGYOB-p; Mette G. Backhausen - Grav./lændesm./sf.: 8051882000</t>
  </si>
  <si>
    <t>ROGYOB-p; Line Boesen - Integration af hjemmet...: 8051883000</t>
  </si>
  <si>
    <t>ROKIRU-p; Per Jess - ROLARR (Intern): 8051884000</t>
  </si>
  <si>
    <t>KØAKUT-p; Nanna K. Nielsen - Novice til Ekspert: 8051885000</t>
  </si>
  <si>
    <t>KØMEDI-p; Anders Lødrup - Use af PPI (Intern): 8051886000</t>
  </si>
  <si>
    <t>ROHÆMA-p; Marie Bak - Klin./Epidemiol. K.studier: 8051887000</t>
  </si>
  <si>
    <t>KØORTO-p; Connie B. Berthelsen - The Sicam-trial: 8051888000</t>
  </si>
  <si>
    <t>ROGYOB-p; Anne Sidenius - Livmoderhalskræft...: 8051889000</t>
  </si>
  <si>
    <t>ROREUM-p; Rikke Febo Larsen - Introduktionsstipen.: 8051890000</t>
  </si>
  <si>
    <t>ROUROL-p; Nessn H. Azawi - Amb. Laparo. Nehrectomy: 8051891000</t>
  </si>
  <si>
    <t>KØMEDI-p; Lis Nøddeskov - Forl.led. forl.prg. KOL: 8051892000</t>
  </si>
  <si>
    <t>ROBIOK-p; Thomas Hviid - (Intern): 8051893000</t>
  </si>
  <si>
    <t>ROKARD-p; Carsten Toftager - Pioneer AF-PCI Eodra: 8051894000</t>
  </si>
  <si>
    <t>KØMEDI-p; Tonny Nielsen - Arts HF Bay95-8862/14564: 8051895000</t>
  </si>
  <si>
    <t>KØMEDI-p; Tonny Nielsen - Pioneer AF-PUC: 8051896000</t>
  </si>
  <si>
    <t>KØMEDI-p; Lasse Bremholm Hansen - GLP-1's indflyd.: 8051897000</t>
  </si>
  <si>
    <t>KØMEDI-p; Leif Breum - DD2 The Danish centre...: 8051898000</t>
  </si>
  <si>
    <t>KØMEDI-p; Leif Breum - ARTS BAY 94-8862/16243: 8051899000</t>
  </si>
  <si>
    <t>RODERM-p; Gregor Jemec - Markedsmo. af sensortekn.: 8051901000</t>
  </si>
  <si>
    <t>ROHÆMA-p; Bodil Himmelstrup - Echelon-1: 8051902000</t>
  </si>
  <si>
    <t>ROMEDI-p; Christian Niels Meyer - FLAME: 8051903000</t>
  </si>
  <si>
    <t>ROONKO-p; Peter M. Vestlev - Tværsek. pulje kræft: 8051904000</t>
  </si>
  <si>
    <t>ROMEDI-p; Christian Meyer - FLAGSHIP: 8051906000</t>
  </si>
  <si>
    <t>ROØJEN-p; Torben L. Sørensen - Genekspressionsan.: 8051907000</t>
  </si>
  <si>
    <t>ROHÆMA-p; Mads E. Bjørn - Antiinflamation som...: 8051908000</t>
  </si>
  <si>
    <t>ROKARD-p; Ole Havndrup. Bioflow - IV: 8051909000</t>
  </si>
  <si>
    <t>KØØNH-p; Marianne L. Møller - Introduktionsstip.: 8051910000</t>
  </si>
  <si>
    <t>ROØJEN-p; Christopher Madelung - regulatoriske...: 8051911000</t>
  </si>
  <si>
    <t>KØMEDI-p; Kim Klarlund - Odyssey Choice 2: 8051912000</t>
  </si>
  <si>
    <t>KØBIOK-p; Pierre Bouchelouche - Det udkørende lab.: 8051913000</t>
  </si>
  <si>
    <t>ROØJEN-p; Inger Munch - TREND: 8051915000</t>
  </si>
  <si>
    <t>ROHÆMA-p; Lene Udby - NCMLSG: 8051916000</t>
  </si>
  <si>
    <t>ROHÆMA-p; Lene Udby - MR4-5: 8051918000</t>
  </si>
  <si>
    <t>ROREUM-p; Niels Fanø -Tuzultra: 8051919000</t>
  </si>
  <si>
    <t>ROHÆMA-p; Lene Udby - ENESTParth: 8051921000</t>
  </si>
  <si>
    <t>RODERM-p; Lars Munck - Amgen Colitis Ulcerosa: 8051922000</t>
  </si>
  <si>
    <t>RONEUR-p; Peter Høgn - Trial of MK-8931: 8051923000</t>
  </si>
  <si>
    <t>ROØJEN-p; Inger Munch - SALT: 8051924000</t>
  </si>
  <si>
    <t>ROKARD-p; Tonny Nielsen - Eksternt Spire: 8051925000</t>
  </si>
  <si>
    <t>RODERM-p; Gregor Jemec - ADVANCE: 8051928000</t>
  </si>
  <si>
    <t>KØANÆS-p; Lone Musaeus Poulsen - Septic Shock: 8051929000</t>
  </si>
  <si>
    <t>ROHÆMA-p; Anette Vangsted - HOVON95: 8051933000</t>
  </si>
  <si>
    <t>ROØJEN-p; Inger Munch - OPH1003: 8051934000</t>
  </si>
  <si>
    <t>KØMEDI-p; Peter Vedtofte - Nordic-Need: 8051935000</t>
  </si>
  <si>
    <t>ROHÆMA-p; Christian Bjørn Poulsen - Phoenix: 8051936000</t>
  </si>
  <si>
    <t>ROØJEN-p; Anita Lippert Hansen - Arb.miljø øjenaf.: 8051938000</t>
  </si>
  <si>
    <t>KØMEDI-p; Lars Munck - Inkomplet MC (Micros. Col.): 8051941000</t>
  </si>
  <si>
    <t>ROPATO-p; Anne-Vibeke Lærkeholm - DBCG'99C kohorte: 8051942000</t>
  </si>
  <si>
    <t>RONEUR-p; Troels Wesenberg Kjær - Hjernens funkt.: 8051943000</t>
  </si>
  <si>
    <t>ROHÆMA-p; Hans Hasselbach - ROTEM: 8051945000</t>
  </si>
  <si>
    <t>RONEUR-p; Troels Wienecke - Forbedring blodtr.reg.: 8051946000</t>
  </si>
  <si>
    <t>ROHÆMA-p; Hans Hasselbach - Effekten af kombinat.: 8051947000</t>
  </si>
  <si>
    <t>ROØJEN-p; Yousif Subhi - AMD og PCV. Et immunolog.: 8051950000</t>
  </si>
  <si>
    <t>ROKARD-p; eksternt: Tonny Nielsen.Ensure om AF (1.: 8051951000</t>
  </si>
  <si>
    <t>ROREUM-p; Rikke Faboe Larsen. Honorering af forfa.: 8051957000</t>
  </si>
  <si>
    <t>ROMEDI-p; Gitte Topp - Lungemedicinsk: 8051961000</t>
  </si>
  <si>
    <t>ROKIRU-p; Ismail Gögenur Hjemmetræning i kikk.kir.: 8051966000</t>
  </si>
  <si>
    <t>ROMEDI-p; Christian Meyer -TERRANOVA: 8051973000</t>
  </si>
  <si>
    <t>RODERM-p; Ph.d. stud Hans Christian Ring: 8051974000</t>
  </si>
  <si>
    <t>ROHÆMA-p; Morten Orebro Holmström - InternImmunce.: 8051975000</t>
  </si>
  <si>
    <t>ROPATO-p; Ida Marie Heeholm Sønderstrup - Investi.: 8051976000</t>
  </si>
  <si>
    <t>KØORTO-p; Ph.d projekt v/Martin Schou: 8051977000</t>
  </si>
  <si>
    <t>KØORTO-p; Ph.d projekt v/Jamal Bech Bouknaitir: 8051978000</t>
  </si>
  <si>
    <t>ROPATO-p; Katja Fals - Bioanalytikernes temadag: 8051980000</t>
  </si>
  <si>
    <t>ROHÆMA-p; Hans Hasselbach - Endogene virus v/MM: 8051983000</t>
  </si>
  <si>
    <t>RODERM-p; Ph.d. stud Hans Christian Ring: 8051984000</t>
  </si>
  <si>
    <t>ROONKO-p; Mads Nordahl Svendsen - Symposium Klin.: 8051985000</t>
  </si>
  <si>
    <t>ROUROL-p; Afdelingsledelsen Urologisk afdeling: 8051986000</t>
  </si>
  <si>
    <t>KØMEDI-p; Peter Bytzer - PROCEED: 8051987000</t>
  </si>
  <si>
    <t>KØØNH-p; Asbjørn Kørvel-Hanquist - Potentielt mo.: 8051988000</t>
  </si>
  <si>
    <t>ROHÆMA-p; Hans Hasselbach - Effekten af den orale: 8051989000</t>
  </si>
  <si>
    <t>ROØJEN-p; Marie Krogh Nielsen - Aldersrelateret m.: 8051990000</t>
  </si>
  <si>
    <t>ROONKO-p; Mona Leesa v/Peter Michael Vestlev (18-.: 8051991000</t>
  </si>
  <si>
    <t>ROKIRU-p; Frederik Helgstrand - Ph.d. projekt: 8051992000</t>
  </si>
  <si>
    <t>KØMEDI-p; Signe Wildt - Knogleskørhed ved mikrosk.: 8051993000</t>
  </si>
  <si>
    <t>ROONKO-p; NER 10-005 v/Peter Michael Vestlev (18-.: 8051995000</t>
  </si>
  <si>
    <t>ROONKO-p; Monarch2 v/Peter Michael Vestlev (18-00.: 8051996000</t>
  </si>
  <si>
    <t>ROKIRU-p; Jesper Olsen - Cirkulerende micro RNA i: 8051997000</t>
  </si>
  <si>
    <t>ROKIRU-p; Sarah Busch: 8051998000</t>
  </si>
  <si>
    <t>ROKIRU-P; Cecilie Scheuer - Post.doc: 8052005000</t>
  </si>
  <si>
    <t>ROØJEN-p; Lisbeth Sandfeld - Synsscreening hos fø.: 8052006000</t>
  </si>
  <si>
    <t>KØMEDI-p; eksternt: Troels Bock. BI Trial 1218.14.: 8052010000</t>
  </si>
  <si>
    <t>ROBIOK-p; Thomas Hviid - Undersøgelse af den biok.: 8052011000</t>
  </si>
  <si>
    <t>ROBIOK-p; Line Lynge Nilsson - KBA Roskilde: 8052012000</t>
  </si>
  <si>
    <t>KØMEDI-p; Ph.d. stud. Laura Krogsgaard (14-000313): 8052014000</t>
  </si>
  <si>
    <t>ROHÆMA-p; Klas Raaschou-Jensen - HyQvia - PASS: 8052020000</t>
  </si>
  <si>
    <t>RODERM-p; Gregor Jemec - Hidradenitis Suppurativa: 8052025000</t>
  </si>
  <si>
    <t>KØØNH-p; Preben Homøe - Forskningsfremmende midl.: 8052026000</t>
  </si>
  <si>
    <t>KØMEDI-p; Sten Bytzer - Forskningsfremmende midler: 8052027000</t>
  </si>
  <si>
    <t>RODERM-p; Gregor Jemec - Forskningsfremmende midl.: 8052028000</t>
  </si>
  <si>
    <t>KØØNH-p; Preben Homøe  - Behandlingsindsats til: 8052038000</t>
  </si>
  <si>
    <t>ROHÆMA-p; Bo Amdi Jensen - C16019: 8052040000</t>
  </si>
  <si>
    <t>ROGYOB-p; Anette Lindhard - Serum Anti-Müllersk H.: 8052044000</t>
  </si>
  <si>
    <t>KØØNH-p; Asbjørn Kørvel Hanquist - Bedre sundhed: 8052045000</t>
  </si>
  <si>
    <t>ROREUM-p; Rikke Faboe Larsen - Tidlig træningsind.: 8052047000</t>
  </si>
  <si>
    <t>ROHÆMA-p; Sabrina Cordua - The Calreticulin Mutat.: 8052048000</t>
  </si>
  <si>
    <t>RODERM-p; Gregor Jemec - Sårvisitation og forskni.: 8052049000</t>
  </si>
  <si>
    <t>ROHÆMA-p; Lene Udby - The Before Study: 8052051000</t>
  </si>
  <si>
    <t>ROHÆMA-p; Mikkel Helleberg Dorff - REGEL - FIT 04.: 8052052000</t>
  </si>
  <si>
    <t>ROMEDI-p; Ulrik Dragsted - Prevalence and risk fa.: 8052053000</t>
  </si>
  <si>
    <t>ROØJEN-p; Inger Munck -CHROMA 29176, Øjenafd. (15.: 8052054000</t>
  </si>
  <si>
    <t>ROMEDI-p; Christian Niels Meyer - Dynagito: 8052055000</t>
  </si>
  <si>
    <t>KØØNH-p; Preben Hansen - Søvnapnø hos børn: 8052056000</t>
  </si>
  <si>
    <t>ROKIRU-p; Marie Louise Malmstrøm - Kikkertundersø.: 8052057000</t>
  </si>
  <si>
    <t>ROPATO-p; Stereologisk undersøgelse v/overlæge: 8052058000</t>
  </si>
  <si>
    <t>ROPATO-p; Lisbeth Holde - Danske Regioner Cancerb.: 8052060000</t>
  </si>
  <si>
    <t>KØØNH-p; Andreasen - Pleomorft Adenom (Ph.d.-pro.: 8052064000</t>
  </si>
  <si>
    <t>KØMEDI-p; ???: 8052065000</t>
  </si>
  <si>
    <t>KØFYNU-p; Jørn Theil Nielsen - F-18 Cholin PET/CT: 8052066000</t>
  </si>
  <si>
    <t>ROKIRU-p; Ismail Gögenu  - Forskningsfremmende mi.: 8052068000</t>
  </si>
  <si>
    <t>ROHÆMA-p; Sabrina Cordua - The Calreticulin Mutat.: 8052070000</t>
  </si>
  <si>
    <t>KØANÆS-p; Jacob Hessel Andersen - Forlænger perine: 8052076000</t>
  </si>
  <si>
    <t>ROKIRU-p; Ebbe Thinggaard - Hjemmetræning i kikke.: 8052077000</t>
  </si>
  <si>
    <t>ROBIOK-p; Thomas Hviid, Udvikling af ny metode: 8052080000</t>
  </si>
  <si>
    <t>KØMEDI-p; Christian Borup: 8052082000</t>
  </si>
  <si>
    <t>ROREUM-p; Kecia Ardensø - Oversættelse kulturel t.: 8052085000</t>
  </si>
  <si>
    <t>ROANÆS-p; Forskningskonto: 8052086000</t>
  </si>
  <si>
    <t>ROHÆMA-p; Forskningskonto: 8052087000</t>
  </si>
  <si>
    <t>KØMEDI-p; Christian Hedetoft - Multicenterprojekt: 8052088000</t>
  </si>
  <si>
    <t>ROANÆS-p; Maj-Britt Wranér, Pårørendes oplevelse: 8052089000</t>
  </si>
  <si>
    <t>ROMEDI-p; Ove Østergaard - Garfield TRI 08889: 8052090000</t>
  </si>
  <si>
    <t>ROKIRU-p; Ismail Gögenur - Manage Kirurgisk afd.: 8052091000</t>
  </si>
  <si>
    <t>ROKIRU-p; Ismail Gögenur  - Perioperativt forbrug: 8052092000</t>
  </si>
  <si>
    <t>ROKARD-p; Steen Carstensen - Hjerter på tur: 8052094000</t>
  </si>
  <si>
    <t>ROONKO-p; NALA(ner-13019) v/Peter Michael Vestlev: 8052095000</t>
  </si>
  <si>
    <t>RODERM-p; Gregor Jemec - Regeneron/dupilomab: 8052096000</t>
  </si>
  <si>
    <t>ROMEDI-p; Afdelingsledelsen Medicinsk Afd Roskilde: 8052097000</t>
  </si>
  <si>
    <t>ROHÆMA-p; Morten Orebo Holmström - Potentiale og: 8052098000</t>
  </si>
  <si>
    <t>KØØNH-p; Simon Andreasen - MicroRNA i tåre- og s.: 8052099000</t>
  </si>
  <si>
    <t>KØØNH-p; Ida Gillberg Andersen - Obstruktiv Søvn.: 8052100000</t>
  </si>
  <si>
    <t>ROKIRU-p; Heidi Bergenholz - Honorering for 1. fo.: 8052101000</t>
  </si>
  <si>
    <t>KØØNH-p; Effekten af øredræn - et randomiseret k.: 8052102000</t>
  </si>
  <si>
    <t>RODERM-p; Gregor Jemec - Chronic hidradenitis sup.: 8052104000</t>
  </si>
  <si>
    <t>ROHÆMA-p; Christian Bjørn Poulsen - MURANO: 8052105000</t>
  </si>
  <si>
    <t>ROHÆMA-p; Ulf Christian Frølund - CARFI: 8052106000</t>
  </si>
  <si>
    <t>ROØJEN-p; Miriam Kolko - The Efficacy and Safety: 8052107000</t>
  </si>
  <si>
    <t>KØMEDI-p; Charlotte Paaske Simonÿ  - Sygdom og sun: 8052108000</t>
  </si>
  <si>
    <t>ROBIOK-p; Morten Dahl  - ERS COPD: 8052109000</t>
  </si>
  <si>
    <t>RODERM-p; Peter Riis Mikkelsen - Ph.d. vedr. Epide: 8052110000</t>
  </si>
  <si>
    <t>ROKIRU-p; Ph.d. Tina Fransgård Bodilsen - intern: 8052111000</t>
  </si>
  <si>
    <t>ROKARD-p; Lars Kjøller-Hansen  - Prospect II/Prosp: 8052113000</t>
  </si>
  <si>
    <t>KØMEDI-p; Lone Galmstrup Madsen - Prosper, ekstern: 8052114000</t>
  </si>
  <si>
    <t>ROHÆMA-p; Lene Udby  - Immunological monotorering: 8052115000</t>
  </si>
  <si>
    <t>KØØNH-p; Preben Homøe - Øredræn i Grønland: 8052116000</t>
  </si>
  <si>
    <t>ROKARD-p; Thomas Melchior, Fourier - ekstern: 8052117000</t>
  </si>
  <si>
    <t>KØBIOK-p; Morten Dahl-ADRB2KOL,KBA Køge(15-000696): 8052120000</t>
  </si>
  <si>
    <t>ROKARD-p; Thomas Melchior - Harmony: 8052121000</t>
  </si>
  <si>
    <t>ROKARD-p; Pernille Corell - Apprise: 8052122000</t>
  </si>
  <si>
    <t>RODERM-p; Gregor Jemec - Hidradenitis suppurativa: 8052123000</t>
  </si>
  <si>
    <t>ROKARD-p; Ketil Haugan - Enkelt-kammer versus dob.: 8052124000</t>
  </si>
  <si>
    <t>RODERM-p; Afdelingsledelsen Reumatologi(15-000223): 8052125000</t>
  </si>
  <si>
    <t>ROKIRU-p; Dunja Kokotovic - Indikation for operat.: 8052129000</t>
  </si>
  <si>
    <t>ROMEDI-p; Christian Niels Meyer - Tribute: 8052130000</t>
  </si>
  <si>
    <t>KØMEDI-p; Leif Breum - EASE-2: 8052131000</t>
  </si>
  <si>
    <t>ROMEDI-p; Karin Levy-Schousboe - Inflammation psy.: 8052134000</t>
  </si>
  <si>
    <t>ROANÆS-p; Christian Kruse Hansen - Ultralyds vejl.: 8052135000</t>
  </si>
  <si>
    <t>ROØJEN-p; Rupali Vohra - Forståelse af indre reti.: 8052136000</t>
  </si>
  <si>
    <t>RONEUR-p; Louise Feldborg Lychage - Opsporing af: 8052137000</t>
  </si>
  <si>
    <t>KØMEDI-p; Caroline Christfort Øhrstrøm, Behandling: 8052138000</t>
  </si>
  <si>
    <t>ROONKO-p; Modul v/Jim Larsen (18-000042): 8052139000</t>
  </si>
  <si>
    <t>ROHÆMA-p; Peter Møller - AML 18: 8052140000</t>
  </si>
  <si>
    <t>ROBIOK-p; Thomas Hviid-Prospektiv genekspres.stud.: 8052141000</t>
  </si>
  <si>
    <t>ROBIOK-p; Wenna Glayce, Interleukin-17, T-helper: 8052142000</t>
  </si>
  <si>
    <t>ROHÆMA-p; Morten Holmstrøm - div. eksterne midler: 8052143000</t>
  </si>
  <si>
    <t>ROHÆMA-p; Mads Emil Bjørn - div. eksterne midler: 8052144000</t>
  </si>
  <si>
    <t>ROHÆMA-p; Marie Bak - KU midler eksternt: 8052145000</t>
  </si>
  <si>
    <t>ROHÆMA-p; Marie Bak - KB midler eksternt: 8052146000</t>
  </si>
  <si>
    <t>ROHÆMA-p; Marie Bak - Boserupfonden - Eksternt: 8052147000</t>
  </si>
  <si>
    <t>ROHÆMA-p; Marie Bak - div. eksterne midler: 8052148000</t>
  </si>
  <si>
    <t>ROHÆMA-p; Anders Lindholm Sørensen - Intern: 8052149000</t>
  </si>
  <si>
    <t>ROHÆMA-p; Anders Lindholm Sørensen - Ekstern: 8052150000</t>
  </si>
  <si>
    <t>KØANÆS-p; Jakob Hessel Andersen - A-2-receptor: 8052151000</t>
  </si>
  <si>
    <t>ROØJEN-p; Inger Christine Munch - Multibit Synste.: 8052152000</t>
  </si>
  <si>
    <t>RONEUR-p; Troels W. Kjær - Reorg. af neur. netværk: 8052153000</t>
  </si>
  <si>
    <t>KØMEDI-p; Caroline Christfort Øhrstrøm, Behandling: 8052154000</t>
  </si>
  <si>
    <t>KØANÆS-p; Anja Geisler - No worse than mild pain: 8052155000</t>
  </si>
  <si>
    <t>ROKIRU-p; Astrid Bennedsen - DNA mutationsanalyse: 8052157000</t>
  </si>
  <si>
    <t>ROPATO-p; Anne-Vibeke Lænkholm - Investigation of: 8052160000</t>
  </si>
  <si>
    <t>ROHÆMA-p; Christian Bjørn Poulsen - BO25323/CLL14: 8052162000</t>
  </si>
  <si>
    <t>ROGYOB-p; Afdelingsledelsen - Kvalitetsløft på fø.: 8052163000</t>
  </si>
  <si>
    <t>RODERM-p; Epidemi - Peter Theut Riis (18-000026): 8052164000</t>
  </si>
  <si>
    <t>ROBIOK-p; Anne Orholm Nielsen, Impaired beta2-adr.: 8052165000</t>
  </si>
  <si>
    <t>ROBIOK-p; Thomas Hviid - Forskningsfremmende pulje: 8052166000</t>
  </si>
  <si>
    <t>ROKIRU-p; Michael Tvilling Madsen - Medacis: 8052167000</t>
  </si>
  <si>
    <t>ROKIRU-p; Sarah Busch - Kardiovaskulær skade ved: 8052170000</t>
  </si>
  <si>
    <t>ROUROL-p; Nessn Htum Majeed Azawi - Bevaret nyref.: 8052171000</t>
  </si>
  <si>
    <t>ROHÆMA-p; Hans Hasselbalch - MicroRNAas as Novel: 8052172000</t>
  </si>
  <si>
    <t>KØMEDI-p; Tonny Nielsen - Gemini (15-000978): 8052173000</t>
  </si>
  <si>
    <t>RODERM-p; Kian Zarchi - Ulcus cruris, prævalens: 8052176000</t>
  </si>
  <si>
    <t>ROKIRU-p; Frederik Helgstrand - Indikation for op.: 8052177000</t>
  </si>
  <si>
    <t>KØORTO-p; Peter Max Halschou-Jensen - Systematisk: 8052178000</t>
  </si>
  <si>
    <t>ROKIRU-p; Sara Kehlet Watt - Immunological and ox.: 8052179000</t>
  </si>
  <si>
    <t>KØMEDI-p; Anne Rode Olsen - Recurrent Clostridium: 8052180000</t>
  </si>
  <si>
    <t>ROANÆS-p; Mette Dam - Pain treatment for patients: 8052181000</t>
  </si>
  <si>
    <t>ROØJEN-p; Inger Munch Harrier-Øjenafd.-Eksternt: 8052182000</t>
  </si>
  <si>
    <t>ROHÆMA-p; Ulf Frølund - Claim: 8052183000</t>
  </si>
  <si>
    <t>ROHÆMA-p; Lasse Kjær, Tidlig opsporing af hæmatol.: 8052184000</t>
  </si>
  <si>
    <t>KØANÆS-p; Stine Estrup - Rehabilitering efter ind.: 8052185000</t>
  </si>
  <si>
    <t>KØMEDI-p; Lars Kristian Munck - A randomised, dou.: 8052186000</t>
  </si>
  <si>
    <t>RODERM-p; Kian Zarchi - Ulcus cruris, prævalens: 8052187000</t>
  </si>
  <si>
    <t>ROONKO-p; Mit Helbred: 8052188000</t>
  </si>
  <si>
    <t>RODERM-p; Lotte Themstrup - Vascular Structures i.: 8052189000</t>
  </si>
  <si>
    <t>ROKARD-p; Andreas Fabricius-Bjerre - Value of CT: 8052190000</t>
  </si>
  <si>
    <t>RONEUR-p; Ivan Chrilles Zibrandtsen - Long Term B.: 8052191000</t>
  </si>
  <si>
    <t>ROHÆMA-p; Nana Gammelgaard Stæhr - Reduktion af s.: 8052192000</t>
  </si>
  <si>
    <t>KØMEDI-p; Urd Kielgast - New Lira: 8052194000</t>
  </si>
  <si>
    <t>ROKARD-p; Ole Dyg Pedersen - AF-CHF: 8052195000</t>
  </si>
  <si>
    <t>ROKIRU-p; Thea Degett - Dansker overlever kræft d.: 8052196000</t>
  </si>
  <si>
    <t>ROØJEN-p; Christopher Rue Molbech - Den inflammat.: 8052197000</t>
  </si>
  <si>
    <t>ROKARD-p; Thomas Melchior - Danish: 8052198000</t>
  </si>
  <si>
    <t>ROKARD-p; Ketil Haugan - DANPACE IIv: 8052199000</t>
  </si>
  <si>
    <t>ROKARD-p; Henning Kelbæk - Target: 8052200000</t>
  </si>
  <si>
    <t>KØØNH-p; Preben Homøe - BSMB Skolarstipendium: 8052201000</t>
  </si>
  <si>
    <t>ROKARD-p; Gunnar Jensen - DANISH: 8052202000</t>
  </si>
  <si>
    <t>RONEUR-p; Troels Wienecke, Prospective non-interv.: 8052203000</t>
  </si>
  <si>
    <t>KØØNH-p; Jakob Gerlach Christensen,  Forebyggels.: 8052207000</t>
  </si>
  <si>
    <t>KØANÆS-p; Stine Estrup Damby, Rehabilitation afte.: 8052208000</t>
  </si>
  <si>
    <t>ROONKO-p; Elisabeth Rosted, Nursing assessment an.: 8052209000</t>
  </si>
  <si>
    <t>ROGYOB-p; Elise Hoffmann, 3 - dimensional Internt: 8052210000</t>
  </si>
  <si>
    <t>ROGYOB-p; Elise Hoffmann, 3 - dimensional eksternt: 8052211000</t>
  </si>
  <si>
    <t>ROHÆMA-p; Kvalitetsudvikling i hæmatologiske pati.: 8052212000</t>
  </si>
  <si>
    <t>ROPATO-p; Gitte Rinds Andersen,  Mutational analy.: 8052213000</t>
  </si>
  <si>
    <t>KØANÆS-p; Lone Musaeus Poulsen, The SUP-ICU Study: 8052214000</t>
  </si>
  <si>
    <t>ROHÆMA-p; Dorte Britt Andersen, Seminar. (18-0000.: 8052215000</t>
  </si>
  <si>
    <t>ROMEDI-p; James Goya Heaf, Fibroblast growth fact.: 8052216000</t>
  </si>
  <si>
    <t>KØMEDI-p; Lars Munck,  A PRO-MC collaboration(16-.: 8052217000</t>
  </si>
  <si>
    <t>KØMEDI-p; Mette Friberg Hitz, Osteoporosebehandli.: 8052219000</t>
  </si>
  <si>
    <t>RONEUR-p; Troels Wienecke, NESA. Neuromuskulær El.: 8052220000</t>
  </si>
  <si>
    <t>RONEUR-p; Charlotte Rath, Antiplatelet Non-Respon.: 8052221000</t>
  </si>
  <si>
    <t>KØMEDI-p; Lars Munck, GED-0301, (16-000408) ekste.: 8052229000</t>
  </si>
  <si>
    <t>ROKIRU-p; Ismail Gögenur  - Neolar (16-000078): 8052231000</t>
  </si>
  <si>
    <t>ROGYOB-p; Trine Nordstrøm - Løft af kvaliteten på: 8052235000</t>
  </si>
  <si>
    <t>ROKIRU-p; Internt: Short-term survival in Danish : 8052238000</t>
  </si>
  <si>
    <t>ROONKO-p; Vesna Glavicic -  SOPHIA (16-000087) ek.: 8052239000</t>
  </si>
  <si>
    <t>RONEUR-p; Troels Wesenberg Kjær, Reg. Af søvnkval.: 8052240000</t>
  </si>
  <si>
    <t>RODERM-p; Jonas Olsen,  Den kutane mikrovaskulatu.: 8052242000</t>
  </si>
  <si>
    <t>ROUROL-p; Zamal Zhaian, Prostvac, Urologisk afd.: 8052244000</t>
  </si>
  <si>
    <t>ROONKO-p; Miroslaw Jan Stelmach , PEARLS (16-0000.: 8052246000</t>
  </si>
  <si>
    <t>ROHÆMA-p; Ulf Christian Frølund, Screening for fø.: 8052247000</t>
  </si>
  <si>
    <t>KØMEDI-p; Lars Kristian Munck, Patients with lymp.: 8052248000</t>
  </si>
  <si>
    <t>ROONKO-p; Miroslaw Jan Stelmach, Keynote 189  (16.: 8052250000</t>
  </si>
  <si>
    <t>ROHÆMA-p; Flemming Bach, Onkologisk/Hæmatologisk: 8052251000</t>
  </si>
  <si>
    <t>ROONKO-p; Bo Snedker Bomann, SUM 2 (16-000087) ek.: 8052252000</t>
  </si>
  <si>
    <t>ROKARD-p; Karin Johansen  - Udvikling og test: 8052254000</t>
  </si>
  <si>
    <t>ROMEDI-p; Karin Levy-Schousboe, RenaKvit, Medicins: 8052256000</t>
  </si>
  <si>
    <t>ROMEDI-p; James Goya Heaf, Nefrologi forskning og: 8052259000</t>
  </si>
  <si>
    <t>ROMEDI-p; James Goya Heaf, DNSL fond (16-000094): 8052260000</t>
  </si>
  <si>
    <t>KØMEDI-p; internt: RSSF. Dorthe Brask-Rasmussen: 8052262000</t>
  </si>
  <si>
    <t>KØMEDI-p; Mette Fribert Hitz, Pioneer 5, Medicinsk: 8052263000</t>
  </si>
  <si>
    <t>ROKIRU-p; Effekten af melatonin på depression, an.: 8052264000</t>
  </si>
  <si>
    <t>ROKARD-p; RSSF: Oplevelse af sammenhæng i patient.: 8052267000</t>
  </si>
  <si>
    <t>ROHÆMA-p; Trine Knudsen, Treatment with Pegylated : 8052270000</t>
  </si>
  <si>
    <t>ROHÆMA-p; Trine Knudsen, Treatment with Pegylated : 8052271000</t>
  </si>
  <si>
    <t>KØMEDI-p; Anna Tølbøll Svendsen, Introstipendium: 8052277000</t>
  </si>
  <si>
    <t>ROHÆMA-p; Christian Bjørn Poulsen, ACE-VL-006 : 8052278000</t>
  </si>
  <si>
    <t>ROMEDI-p; Shailesh B. Kolekar,  SPRINT (16-000094): 8052279000</t>
  </si>
  <si>
    <t>ROONKO-p; Svend Ottesen, DANSAC RCT (16-000087) : 8052280000</t>
  </si>
  <si>
    <t>ROKIRU-p; eksternt: Endoscopic assisted electroch.: 8052283000</t>
  </si>
  <si>
    <t>ROGYOB-p; Nick Macklon, Forskningsfremmende midler: 8052284000</t>
  </si>
  <si>
    <t>RONEUR-p; Sigge Weisforf og Troels Wesenberg Kjær: 8052285000</t>
  </si>
  <si>
    <t>ROONKO-p; Redas Trepiakas, Observationsstudie af: 8052286000</t>
  </si>
  <si>
    <t>ROMEDI-p; Tværsektorielt TEAMSAMARBEJDE for og med: 8052287000</t>
  </si>
  <si>
    <t>KØMEDI-p; Christoffer Riber Hedetoft, Reflect : 8052288000</t>
  </si>
  <si>
    <t>ROØJEN-p; Torben Lykke Sørensen, Forskningsfremme.: 8052289000</t>
  </si>
  <si>
    <t>ROHÆMA-p; Hans Hasselbalch, PROM Hæmatologisk afd.: 8052292000</t>
  </si>
  <si>
    <t>ROMEDI-p; Tværsektorielt pulje - Forløbsprogram: 8052294000</t>
  </si>
  <si>
    <t>ROMEDI-p; James Heaf, Peridialyseprojekt, Medicin: 8052295000</t>
  </si>
  <si>
    <t>RONEUR-p; Patienter væk fra gangene v/afdelingsle.: 8052296000</t>
  </si>
  <si>
    <t>KØMEDI-p; Telemedicin i diabetesbehandling v/afd.: 8052297000</t>
  </si>
  <si>
    <t>ROHÆMA-p; Internt: A qualitative study of patients: 8052301000</t>
  </si>
  <si>
    <t>RONEUR-p; RSSF: Subcutaneous EEG in epilepsy-proof: 8052302000</t>
  </si>
  <si>
    <t>ROKIRU-p; Lifeseal v/Ismail Gögenur (16-001337) : 8052305000</t>
  </si>
  <si>
    <t>ROKIRU-p; IMOX v. Sara K. Watt: 8052306000</t>
  </si>
  <si>
    <t>KØANÆS-p; Stine Estrup - Brug af sundhedsvæsnet: 8052307000</t>
  </si>
  <si>
    <t>ROKIRU-p; Rasmus Vogelsang - Endoscopic assisted: 8052308000</t>
  </si>
  <si>
    <t>ROHÆMA-p; Anders Lindholm Sørensen - Statins: 8052309000</t>
  </si>
  <si>
    <t>ROPATO-p; Pia Rude Nielsen -  The role of interle.: 8052310000</t>
  </si>
  <si>
    <t>ROKARD-p; Carsten Toftager Larsen, Augustus studi.: 8052311000</t>
  </si>
  <si>
    <t>ROKIRU-p; Johanne Davidsen, Effekten af periopera.: 8052312000</t>
  </si>
  <si>
    <t>ROPATO-p; Anne-Vibeke Lænkholm, Respons på aromat.: 8052315000</t>
  </si>
  <si>
    <t>ROONKO-p; Peter Michael Vestlev,  KEYNOTE 355: 8052316000</t>
  </si>
  <si>
    <t>ROMEDI-p; Christian Meyer, SOPHOS,  Medicinsk Afd.: 8052317000</t>
  </si>
  <si>
    <t>ROKARD-p; Tonny Nielsen, Galactic-HF (17-000206) : 8052320000</t>
  </si>
  <si>
    <t>ROUROL-p; Nessn H. Azawi, Lavintensitets ekstrako.: 8052322000</t>
  </si>
  <si>
    <t>KØANÆS-p; Jakob Hessel Andersen, Does perineural : 8052324000</t>
  </si>
  <si>
    <t>KØMEDI-p; Peter Bytzer, Rektal bakterieinstillati.: 8052325000</t>
  </si>
  <si>
    <t>ROHÆMA-p; Stine Thestrup Hansen, A qualitative st.: 8052330000</t>
  </si>
  <si>
    <t>KØANÆS-p; Anders Peder Højer Karlsen, Postoperati.: 8052331000</t>
  </si>
  <si>
    <t>RONEUR-p; Louise Feldborg Lyckhage, The Hunt: Hun.: 8052332000</t>
  </si>
  <si>
    <t>RODERM-p; Gregor Jemec, SHARPS (17-000366): 8052333000</t>
  </si>
  <si>
    <t>ROHÆMA-p; Morten Krog Jensen, Adults with Acute: 8052334000</t>
  </si>
  <si>
    <t>KØMEDI-p; Christian Borup, Validering af biokemisk: 8052337000</t>
  </si>
  <si>
    <t>ROKIRU-p; Jakob Burcharth, Perioperativ endoteldy.: 8052338000</t>
  </si>
  <si>
    <t>ROBIOK-p; Gry Persson, In-vitro studier af antist.: 8052339000</t>
  </si>
  <si>
    <t>RODERM-p; Gregor Jemec, EUROSTAD (17-000315): 8052341000</t>
  </si>
  <si>
    <t>RONEUR-p; Louise Feldborg Lyckhage, The Hunt: Hun.: 8052342000</t>
  </si>
  <si>
    <t>ROKARD-p; Tonny Nielsen, OLE (17-000063): 8052344000</t>
  </si>
  <si>
    <t>ROKARD-p; Thomas Melchior,  20160250 Fourier-open: 8052345000</t>
  </si>
  <si>
    <t>KØMEDI-p; Christian Borup, Validering af stimuler.: 8052346000</t>
  </si>
  <si>
    <t>ROMEDI-p; Christian Meyer, Obervationsstudie: 8052347000</t>
  </si>
  <si>
    <t>ROHÆMA-p; Bo Amdi Jensen, Livskvalitet hos danske: 8052348000</t>
  </si>
  <si>
    <t>KØANÆS-p; Lone Musaeus Poulsen, Center for Resear.: 8052349000</t>
  </si>
  <si>
    <t>ROØJEN-p; Thomas Forshaw, Grå stær operation ved: 8052350000</t>
  </si>
  <si>
    <t>ROMEDI-p; Rikke Borg, DAPA-CKD, Med. Afd. Roskilde: 8052351000</t>
  </si>
  <si>
    <t>ROKARD-p; Thomas Melchior,  Reveal Extension : 8052354000</t>
  </si>
  <si>
    <t>KØØNH-p; Nille Brik Wulff, Total Laryngectomy : 8052355000</t>
  </si>
  <si>
    <t>ROGYOB-p; Anette Severinsen,  Increasing engageme.: 8052356000</t>
  </si>
  <si>
    <t>ROGYOB-p; Malene Meisner Hviid, The role if the : 8052357000</t>
  </si>
  <si>
    <t>RODERM-p; Jonas Olsen, Vascular changes in basal : 8052358000</t>
  </si>
  <si>
    <t>ROGYOB-p; Marianne Dreyer Holt, Novel approaches : 8052359000</t>
  </si>
  <si>
    <t>ROKARD-p; Camilla Nordheim Solli, Kardiovaskulær : 8052360000</t>
  </si>
  <si>
    <t>ROKIRU-p; Anders Kirkegaard-Klitbo, Confocal laser: 8052361000</t>
  </si>
  <si>
    <t>RONEUR-p; RSSF: Inducerbar plasticitet I visuelt: 8052362000</t>
  </si>
  <si>
    <t>ROPATO-p; Lana Chafranska, Gene expression profi. : 8052363000</t>
  </si>
  <si>
    <t>ROHÆMA-p; Christian Bjørn Poulsen, CLL13 : 8052365000</t>
  </si>
  <si>
    <t>ROØJEN-p; E Caroline Schmidt Laugesen, OMASPECT : 8052366000</t>
  </si>
  <si>
    <t>KØANÆS-p; Jakob Hessel Andersen, Does perineural: 8052369000</t>
  </si>
  <si>
    <t>ROKARD-p; Thomas Melchior CLCZ696B3301 Outstep -: 8052370000</t>
  </si>
  <si>
    <t>ROMEDI-p; Bjarne Ørskov, Fertilitet og fødsel ved: 8052371000</t>
  </si>
  <si>
    <t>ROHÆMA-p; Hans Hasselbalch, Et nationalt Randomis.: 8052372000</t>
  </si>
  <si>
    <t>ROBIOK-p; Gry Persson, Humoralt response og præek.: 8052373000</t>
  </si>
  <si>
    <t>ROMEDI-p; Rikke Borg, NEFIGAN,  Medicinsk Afd. Ro.: 8052374000</t>
  </si>
  <si>
    <t>KØØNH-p; Nille Birk Wulff, Total laryngectomy (1.: 8052375000</t>
  </si>
  <si>
    <t>ROKIRU-p; Michael Tvilling Madsen, Sleep-wake rhy.: 8052376000</t>
  </si>
  <si>
    <t>ROKIRU-p; Peter-Martin Krarup, Aspekter af anasto.: 8052377000</t>
  </si>
  <si>
    <t>KØMEDI-p; Lars Kristian Munck, Proof of concept s.: 8052378000</t>
  </si>
  <si>
    <t>ROONKO-p; Redas Trepiakas , Vingem  (17-000765): 8052379000</t>
  </si>
  <si>
    <t>ROMEDI-p; Cecilie Lyngsø, Phase 3 study CCX168: 8052382000</t>
  </si>
  <si>
    <t>ROKARD-p; Kirsten Ladefoged Rasmussen, Prominent: 8052383000</t>
  </si>
  <si>
    <t>KØANÆS-p; Lone Musaeus Poulsen,  HOT-ICU. Handling: 8052384000</t>
  </si>
  <si>
    <t>ROONKO-p; Jørn Herrstedt, Understøttende behandli.: 8052385000</t>
  </si>
  <si>
    <t>ROONKO-p; Jørn Herrstedt, Ældre og kræft (17-0000.: 8052386000</t>
  </si>
  <si>
    <t>KØORTO-p; Kirsten Specht, Can sequential monitori.: 8052387000</t>
  </si>
  <si>
    <t>ROHÆMA-p; Sara Friis Christensen,Patient-reported : 8052390000</t>
  </si>
  <si>
    <t>ROGENE-p; Stig Ejdrup Andersen - BigTe (17-000767): 8052391000</t>
  </si>
  <si>
    <t>RONEUR-p; Julie Richter Hansen - Auto (17- 000877): 8052392000</t>
  </si>
  <si>
    <t>KØANÆS-p; Anja Geisler - No worse than (17-000039): 8052393000</t>
  </si>
  <si>
    <t>KØANÆS-p; Lone Musaeus Poulsen - Antip (17-000042): 8052394000</t>
  </si>
  <si>
    <t>ROKARD-p; Ole Havndrup - OCTOBER (17-000948) ekst.: 8052397000</t>
  </si>
  <si>
    <t>ROKIRU-p; Ismail Gögenur - Symposium (17-000065): 8052399000</t>
  </si>
  <si>
    <t>KØMEDI-p; Mette Friberg Hitz, Biotilgængeligheden: 8052401000</t>
  </si>
  <si>
    <t>ROØJEN-p; Torben Lykke Sørensen,Oculis (17-001024): 8052403000</t>
  </si>
  <si>
    <t>ROØJEN-p; Torben Lykke Sørensen, SAPPHIRE  (17-00.: 8052404000</t>
  </si>
  <si>
    <t>KØMEDI-p; Mette Fribert Hitz, Biotilgængelighed: 8052405000</t>
  </si>
  <si>
    <t>ROMEDI-p; Nina Friis-Møller, INSIGHT 006  (17-000.: 8052406000</t>
  </si>
  <si>
    <t>ROHÆMA-p; Christian Bjørn Poulsen,  HOVON 141 Vis.: 8052407000</t>
  </si>
  <si>
    <t>ROKIRU-p; CAEP – Frands Køhler v/Julie Gehl (18-0.: 8052408000</t>
  </si>
  <si>
    <t>ROGENE-p; Susanne Friis , Implementering af sundh.: 8052409000</t>
  </si>
  <si>
    <t>ROKARD-p; Tina Birgitte Hansen , Screening for hj.: 8052410000</t>
  </si>
  <si>
    <t>ROGYOB-p; Nicholas Stephen Macklon MIAT(17-000059): 8052411000</t>
  </si>
  <si>
    <t>ROHÆMA-p; Christen Lykkegaard Andersen,  Nordic: 8052413000</t>
  </si>
  <si>
    <t>RONEUR-p; Troels Wesenberg Kjær og Ivan Chrilles: 8052414000</t>
  </si>
  <si>
    <t>ROKARD-p; Thomas Melchior,  Biogard – MI-STUDY: 8052416000</t>
  </si>
  <si>
    <t>ROGENE-p; Gesche Jürgens, Effekt og sikkerhed af: 8052417000</t>
  </si>
  <si>
    <t>ROKARD-p; Henning Kelbæk , Master DAPT  (17-00106.: 8052418000</t>
  </si>
  <si>
    <t>KØORTO-p; Melek Inal, Treatment of Osteraorthritis: 8052421000</t>
  </si>
  <si>
    <t>KØMEDI-p; Lars Munck, Projekt M15-991 og M16-000: 8052422000</t>
  </si>
  <si>
    <t>ROANÆS-p; Thomas Hildebrandt, Handling (17-000043): 8052423000</t>
  </si>
  <si>
    <t>KØANÆS-p; Nina Christine Andersen-Randbjerg, Agent: 8052424000</t>
  </si>
  <si>
    <t>KØMEDI-p; Christian Borup og Lars Munck, SINBAD: 8052425000</t>
  </si>
  <si>
    <t>ROGENE-p; Benjamin Skov Kaas-Hansen, Data Mining: 8052426000</t>
  </si>
  <si>
    <t>ROKIRU-p; Malene Broholm Andersen, Calcium Electr.: 8052427000</t>
  </si>
  <si>
    <t>ROMEDI-p; Ida Skovgaard Christiansen, Endoscopic: 8052428000</t>
  </si>
  <si>
    <t>ROUROL-p; Sarah Hjartbro Bube, Validation and tra.: 8052429000</t>
  </si>
  <si>
    <t>ROØJEN-p; Thomas Forshaw, Grå stær operation ved: 8052430000</t>
  </si>
  <si>
    <t>KØANÆS-p; Ole Mathiesen, Agents Intervening again.: 8052431000</t>
  </si>
  <si>
    <t>ROANÆS-p; Jens Dupont Børglum Neimann, Optimering: 8052432000</t>
  </si>
  <si>
    <t>ROANÆS-p; Jens Dupont Børglum Neimann, Bedre smer.: 8052433000</t>
  </si>
  <si>
    <t>ROBIOK-p; Thomas Vauvert Faurschou Hviid -17-00067: 8052434000</t>
  </si>
  <si>
    <t>KØMEDI-p; Lars Kristian Munck, Biokemisk diagnost.: 8052435000</t>
  </si>
  <si>
    <t>KØMEDI-p; Peter Marckmann, Effekt af vitamin K2 : 8052436000</t>
  </si>
  <si>
    <t>KØMEDI-p; Peter Mikael Bytzer, Gastroenteritis og : 8052437000</t>
  </si>
  <si>
    <t>KØORTO-p; Kirsten Specht, How do persons with low: 8052438000</t>
  </si>
  <si>
    <t>ROKIRU-p; Rune Børch Hasselager (18-000034) RSSF: 8052488000</t>
  </si>
  <si>
    <t>ROREUM-p; Jonathan David Comins, Can sequential : 8052439000</t>
  </si>
  <si>
    <t>ROMEDI-p; Uffe Bødtger - Endoscopic (17-000075) : 8052440000</t>
  </si>
  <si>
    <t>ROKIRU-p; Line Toft Tengberg, Udarbejdelse af nat.: 8052441000</t>
  </si>
  <si>
    <t>ROHÆMA-p; Vicki Thomsen , ACE-CL-006  (16-000835): 8052442000</t>
  </si>
  <si>
    <t>ROONKO-p; Vesna Glavicic, MonarchE  (17-001204): 8052444000</t>
  </si>
  <si>
    <t>RODERM-p; Gregor Jemec , Dermis  (17- 001186): 8052445000</t>
  </si>
  <si>
    <t>ROGYOB-p; Nicholas Stephen Macklon, Investigation : 8052446000</t>
  </si>
  <si>
    <t>ROKARD-p; Henning Kelbæk, Vector (17-000999): 8052447000</t>
  </si>
  <si>
    <t>ROKIRU-p; Ismail Gögenur og Michael Madsen, Sleep: 8052448000</t>
  </si>
  <si>
    <t>ROKARD-p; Tina Birgitte Hansen, Social inequality : 8052450000</t>
  </si>
  <si>
    <t>ROKIRU-p; Ismail Gögenur, Ekspermintel kirurgi (18.: 8052451000</t>
  </si>
  <si>
    <t>ROPÆDI-p; Susanne Hwiid Klausen, LtGo Primær hove.: 8052452000</t>
  </si>
  <si>
    <t>ROHÆMA-p; Christian Bjørn Poulsen (17-001324): 8052454000</t>
  </si>
  <si>
    <t>ROONKO-p; Elizabeth Rosted-Specialized (17-001301): 8052455000</t>
  </si>
  <si>
    <t>RONEUR-p; Trine Hørmann Thomsen (17-000078): 8052456000</t>
  </si>
  <si>
    <t>ROKIRU-p; Dunja Kokotovic , Long term (18-000034): 8052457000</t>
  </si>
  <si>
    <t>KØORTO-p; Peter Udby - Modic changes (17-000080): 8052458000</t>
  </si>
  <si>
    <t>RODERM-p; Michael Heidenheim,Symposium (18-000026): 8052459000</t>
  </si>
  <si>
    <t>ROONKO-p; TULIP, Peter Michael Vestlev (18-000239): 8052461000</t>
  </si>
  <si>
    <t>RONEUR-p; AEDS - Julie Richter Hansen (18-000048): 8052462000</t>
  </si>
  <si>
    <t>ROMEDI-p; Hyperten. - Nina Friis-Møller(18-000046): 8052463000</t>
  </si>
  <si>
    <t>ROKARD-p; ACQUIRE-ICD v/Thomas Melchior(18-000266): 8052465000</t>
  </si>
  <si>
    <t>ROKIRU-p; The effect  of surgical stress on cell: 8052466000</t>
  </si>
  <si>
    <t>KØMEDI-p; Gastroenteritis og funktionelle tarmsyg.: 8052467000</t>
  </si>
  <si>
    <t>ROONKO-p; CAEP – Kræftens Bekæmpelse v/Julie Gehl: 8052468000</t>
  </si>
  <si>
    <t>ROØJEN-p; Aldersrelateret makuladegeneration: 8052469000</t>
  </si>
  <si>
    <t>KØAKUT-p; Dan Brun Petersen (18-000018): 8052470000</t>
  </si>
  <si>
    <t>KØMEDI-p; Christian Borup (18-000044): 8052471000</t>
  </si>
  <si>
    <t>ROKARD-p; Concard/Tina Birgitte Hansen (18-000032): 8052472000</t>
  </si>
  <si>
    <t>ROBIOK-p; Nanna Jørgensen (18-000036): 8052473000</t>
  </si>
  <si>
    <t>RONEUR-p; (NESA) Henriette Busk (18-000048): 8052474000</t>
  </si>
  <si>
    <t>ROANÆS-p; Katrine Bayer Tanggard (18-000022) : 8052475000</t>
  </si>
  <si>
    <t>KØANÆS-p; AID-ICU v/Nina Christine Andersen-Ranbe.: 8052476000</t>
  </si>
  <si>
    <t>ROMEDI-p; Symposium in v/Goran Salih (18-000457): 8052481000</t>
  </si>
  <si>
    <t>KØMEDI-p; Videncenter for Knoglesundhed v/Mette F.: 8052483000</t>
  </si>
  <si>
    <t>ROØJEN-p; Aldersrelateret Makuladegeneration og M.: 8052489000</t>
  </si>
  <si>
    <t>ROKARD-p; Kardiovaskulære Manifestationer hos Pat.: 8052490000</t>
  </si>
  <si>
    <t>ROONKO-p; Calcium Elektroporation v/ Julie Gehl : 8052492000</t>
  </si>
  <si>
    <t>RODERM-p; GWA studies on common dermatological di.: 8052493000</t>
  </si>
  <si>
    <t>ROKIRU-p; Impact of volatile inhalational anaesth.: 8052496000</t>
  </si>
  <si>
    <t>RONEUR-p; RSSF: Kortikal plasticitet under visuel : 8052497000</t>
  </si>
  <si>
    <t>KØORTO-p; Clinical Outcome after stemless shoulder: 8052499000</t>
  </si>
  <si>
    <t>ROONKO-p; Prædiktive genprofiler og dynamisk målin: 8052500000</t>
  </si>
  <si>
    <t>ROGYOB-p; The introduction of novel technologies i: 8052502000</t>
  </si>
  <si>
    <t>ROONKO-p; SKA - Mads Nordahl Svendsen (18-000042): 8052503000</t>
  </si>
  <si>
    <t>ROKARD-p; Pernille Correll, Orion-9 (18-000107): 8071100000</t>
  </si>
  <si>
    <t>ROONKO-p; Redas Trepiakas , MK3475-698 (18-000160): 8071101000</t>
  </si>
  <si>
    <t>ROONKO-p; Miroslaw Jan Stelmach , IPSOS(18-000159): 8071102000</t>
  </si>
  <si>
    <t>KØØNH-p; OSTRO v/Preben Homøe (18-000156): 8071103000</t>
  </si>
  <si>
    <t>RODERM-p; HS0001 v/Gregor Jemec (18-000026): 8071104000</t>
  </si>
  <si>
    <t>ROONKO-p; TAIL v/Miroslaw Jan Stelmach (18-000282): 8071105000</t>
  </si>
  <si>
    <t>ROONKO-p; ENGOT v/Mads Nordahl Svendsen(18-000042): 8071106000</t>
  </si>
  <si>
    <t>ROGYOB-p; Riot C - Reducing the Impact of Ovarian.: 8071107000</t>
  </si>
  <si>
    <t>KØMEDI-p; Effect and safety of semaglutide v/Mette: 8071108000</t>
  </si>
  <si>
    <t>KØØNH-p; READ-AV studie v/Preben Homøe (18-000669): 8071109000</t>
  </si>
  <si>
    <t>RODERM-p; IFX-1-P2.4v/Gregor Jemec (18-000682): 8071110000</t>
  </si>
  <si>
    <t>ROHÆMA-p; GLOW CLL3011 Janssen v/Christian Bjørn : 8071111000</t>
  </si>
  <si>
    <t>ROONKO-p; Redas Trepiakas (18-000042): 8071112000</t>
  </si>
  <si>
    <t>ROGYOB-p; Luts2: 8101950000</t>
  </si>
  <si>
    <t>ROGYOB-p; Luts1: 8980710100</t>
  </si>
  <si>
    <t>KØANÆS; Anæstesiologisk Afdeling - Køge: 101-1015</t>
  </si>
  <si>
    <t>KØANÆSPLEJ; Plejeafsnit - Anæstesi - Køge: 101-1017</t>
  </si>
  <si>
    <t>KØANÆSOPER; Operationsafsnit - Anæstesi - Køge: 101-1018</t>
  </si>
  <si>
    <t>KØANÆSINTE; Intensiv - Anæstesi - Køge: 101-1019</t>
  </si>
  <si>
    <t>KØANÆSPALL; Palliation - Anæstesi - Køge: 101-1020</t>
  </si>
  <si>
    <t>KØANÆSSTER; Sterilcentral - Anæstesi - Køge: 101-1021</t>
  </si>
  <si>
    <t>KØANÆSOPVÅ; Opvågningsafsnit - Anæstesi - Køge: 101-1025</t>
  </si>
  <si>
    <t>KØKIRUA1; Sengeafsnit A 1 - Kirurgi - Køge: 101-1061</t>
  </si>
  <si>
    <t>KØKIRUA2; Sengeafsnit A 2 - Kirurgi - Køge: 101-1062</t>
  </si>
  <si>
    <t>KØKIRUAMBU; Ambulatorium/SDK - Kirurgi - Køge: 101-1063</t>
  </si>
  <si>
    <t>KØORTO; Ortopædkirurgisk Afdeling - Køge: 101-1105</t>
  </si>
  <si>
    <t>KØORTOH1; Sengeafsnit H 1 - Ortopædkirurgi - Køge: 101-1107</t>
  </si>
  <si>
    <t>KØORTOH3; Sengeafsnit H 3 - Ortopædkirurgi - Køge: 101-1109</t>
  </si>
  <si>
    <t>KØORTOH4; Stoppet enhed (447): 101-1110</t>
  </si>
  <si>
    <t>KØORTOAMBU; Ambulatorium - Ortopædkirurgi - Køge: 101-1111</t>
  </si>
  <si>
    <t>KØORTOLÆSE; Lægesekretær - Ortopædkirurgi - Køge: 101-1114</t>
  </si>
  <si>
    <t>KØORTOFORS; Driftsmæssig forskning Ortopæd Køge (K): 101-1115</t>
  </si>
  <si>
    <t>KØAKUT; Akutafdelingen - Køge: 101-1130</t>
  </si>
  <si>
    <t>KØGYOBFERT; Fertilitetsklinikken - Køge: 101-1162</t>
  </si>
  <si>
    <t>KØØNH; Øre-Næse-Hals-Kæbekir. Afd. - Rosk./Køge: 101-1185</t>
  </si>
  <si>
    <t>KØØNHLÆSE; Lægesekretær - Øre/Næse/Hals - Køge: 101-1186</t>
  </si>
  <si>
    <t>KØØNHOPER; Operat.afsn. - Øre/Næse/Hals/Kæbe - Køge: 101-1187</t>
  </si>
  <si>
    <t>KØØNHE1; Sengeaf. E 1 - Øre/Næse/Hals/Kæbe - Køge: 101-1188</t>
  </si>
  <si>
    <t>KØØNHAMBU; Ambulatorium - Øre/Næse/Hals - Køge: 101-1189</t>
  </si>
  <si>
    <t>KØØNHFÆLL; Fælles - Øre/Næse/Hals/Kæbe - Køge: 101-1220</t>
  </si>
  <si>
    <t>KØØNHOPER; Operat.afsn. - Øre/Næse/Hals/Kæbe - Køge: 101-1221</t>
  </si>
  <si>
    <t>KØØNHE1; Sengeaf. E 1 - Øre/Næse/Hals/Kæbe - Køge: 101-1222</t>
  </si>
  <si>
    <t>KØØNHAMBU; Ambulatorium - Øre/Næse/Hals - Køge: 101-1223</t>
  </si>
  <si>
    <t>KØØNHKLÆSE; Lægesekretær - Øre/Næse/Hals/Kæbe - Køge: 101-1230</t>
  </si>
  <si>
    <t>KØØNHFÆAUD; Fælles Audiokl. - Øre/Næse/Hals - Køge: 101-1234</t>
  </si>
  <si>
    <t>KØMEDI; Medicinsk Afdeling - Køge: 101-1265</t>
  </si>
  <si>
    <t>KØMEDIM1; M 1 Endokrinologi - Medicin - Køge: 101-1267</t>
  </si>
  <si>
    <t>KØMEDIM2; M 2 Gastroenterologi - Medicin - Køge: 101-1268</t>
  </si>
  <si>
    <t>KØMEDIM4; Stoppet enhed (450): 101-1270</t>
  </si>
  <si>
    <t>KØMEDIM5; M 5 Kardiologi - Medicin - Køge: 101-1271</t>
  </si>
  <si>
    <t>KØMEDILÆSE; Lægesekretær - Medicin - Køge: 101-1274</t>
  </si>
  <si>
    <t>KØMEDIM5; Sengeafsnit M5 - Kardiologisk - Køge: 101-1325</t>
  </si>
  <si>
    <t>KØONKOPALL; Palliativt Team - Onkologi - Køge: 101-1337</t>
  </si>
  <si>
    <t>KØREUMREUM; Fysio-/ergoterapi - Reumatologi - Ro/Kø: 101-1395</t>
  </si>
  <si>
    <t>KØGERIL1; Sengeafsnit L 1 - Geriatri - Køge: 101-1417</t>
  </si>
  <si>
    <t>HOARMI; Arbejdsmedicinsk Afdeling - Holbæk: 101-1420</t>
  </si>
  <si>
    <t>KØBILL; Billeddiagnostisk Afdeling - Køge: 101-1450</t>
  </si>
  <si>
    <t>KØBIOK; Klinisk Biokemisk Afdeling - Køge: 101-1480</t>
  </si>
  <si>
    <t>KØFYNU; Klinisk Fysiologisk/Nuklearmedicinsk Afd: 101-1495</t>
  </si>
  <si>
    <t>KØFYNU; Klinisk Fysiologisk/Nuklearmedicinsk Afd: 101-1496</t>
  </si>
  <si>
    <t>KØFYNUFÆLL; Fælles - Klinisk Fysiologi - Køge: 101-1499</t>
  </si>
  <si>
    <t>KØFYNUFYNU; Klinisk Fysiologi/Nyklearmed. - Køge: 101-1500</t>
  </si>
  <si>
    <t>KØDRIFTEKN; Teknik - Drift - Køge: 101-1535</t>
  </si>
  <si>
    <t>KSLAGKØDEP; KS - Centraldepotet - Drift - Køge: 101-1536</t>
  </si>
  <si>
    <t>KSVLLLKØPO; KS Logistik - Køge Post: 101-1537</t>
  </si>
  <si>
    <t>KØDRIFINFO; Informationen - Drift - Køge: 101-1538</t>
  </si>
  <si>
    <t>KSISKØLED2; KSIS - Køge Led.2 Niv.4: 101-1579</t>
  </si>
  <si>
    <t>KSISKØS1; KSIS - Køge S1: 101-1581</t>
  </si>
  <si>
    <t>KSISKØS2; KSIS - Køge S2: 101-1582</t>
  </si>
  <si>
    <t>KSISKØS3; KSIS - Køge S3: 101-1583</t>
  </si>
  <si>
    <t>KSISKØS4; KSIS - Køge S4: 101-1584</t>
  </si>
  <si>
    <t>KSISKØS5; KSIS - Køge S.5: 101-1585</t>
  </si>
  <si>
    <t>KSISKØS6; KSIS - Køge S.6: 101-1586</t>
  </si>
  <si>
    <t>KSISKØS7; KSIS - Køge S.7: 101-1587</t>
  </si>
  <si>
    <t>KSISKØS9; KSIS - Køge S.9: 101-1589</t>
  </si>
  <si>
    <t>KSISKØS10; KSIS - Køge S10: 101-1590</t>
  </si>
  <si>
    <t>KSISKØS13; KSIS - Køge S.13: 101-1591</t>
  </si>
  <si>
    <t>KSISKØS14; KSIS - Køge S.14: 101-1592</t>
  </si>
  <si>
    <t>KØØNHAUDIO; Audioklinik - Øre/Næse/Hals - Køge: 101-7201</t>
  </si>
  <si>
    <t>KØGENEUSK; USK: 101-7240</t>
  </si>
  <si>
    <t>KØONKOPALL; Palliativt Team - Onkologi - Køge: 101-7342</t>
  </si>
  <si>
    <t>KØBIOK; Klinisk Biokemisk Afdeling - Køge: 101-7451</t>
  </si>
  <si>
    <t>SLØNHKØ; Stoppet enhed (474): 102-1194</t>
  </si>
  <si>
    <t>SLØNHAUDKØ; Audioklinik - Øre/Næse/Hals - Slagelse: 102-1228</t>
  </si>
  <si>
    <t>SLPATOLERO; Afsnitsledelse - Patologi - Slagelse: 102-1904</t>
  </si>
  <si>
    <t>SLPATOFORO; Forskning - Patologi - Slagelse (K): 102-1905</t>
  </si>
  <si>
    <t>HOFYNUKØ; Klinisk Fysiologi/Nuklearmed. - Holbæk: 103-1501</t>
  </si>
  <si>
    <t>NYØNHKØ; Øre/Næse/Hals Afdeling - Nykøbing F: 104-1193</t>
  </si>
  <si>
    <t>NYØNHAUDKØ; Audioklinik - Øre/Næse/Hals - Nykøbing F: 104-1227</t>
  </si>
  <si>
    <t>NYMEDIRO; Medicinsk Afdeling - Nykøbing F.: 104-1249</t>
  </si>
  <si>
    <t>NYONKOPARO; Palliativ team - Onkologi - Nykøbing F.: 104-7343</t>
  </si>
  <si>
    <t>ROANÆS; Anæstesiologisk Afdeling - Roskilde: 105-1002</t>
  </si>
  <si>
    <t>ROANÆSPLEJ; Plejeafsnit - Anæstesi - Roskilde: 105-1003</t>
  </si>
  <si>
    <t>ROANÆSOPER; Operationsafsnit - Anæstesi - Roskilde: 105-1004</t>
  </si>
  <si>
    <t>ROANÆSI12; Intensiv afs. I 12 - Anæstesi - Roskilde: 105-1005</t>
  </si>
  <si>
    <t>ROANÆSSTER; Sterilcentral - Anæstesi - Roskilde: 105-1007</t>
  </si>
  <si>
    <t>ROANÆSUDAN; Udd. anæstesisygepl. - Anæst. - Rosk.(K): 105-1011</t>
  </si>
  <si>
    <t>ROANÆSSIMU; Simulationsenheden - Anæstesi - Roskilde: 105-1012</t>
  </si>
  <si>
    <t>ROKIRUA13; Sengeafsnit A 13 - Kirurgi - Roskilde: 105-1053</t>
  </si>
  <si>
    <t>ROKIRUA33; Sengeafsnit A 33 - Kirurgi - Roskilde: 105-1054</t>
  </si>
  <si>
    <t>ROKIRUA77; Sengeafsnit A 77 - Kirurgi - Roskilde: 105-1066</t>
  </si>
  <si>
    <t>ROKIRUELFO; Eliteforskningskonsort. kirurgi Roskilde: 105-1067</t>
  </si>
  <si>
    <t>ROUROL; Urologisk Afdeling: 105-1080</t>
  </si>
  <si>
    <t>ROUROLD11; Sengeafsnit D 11 - Urologi - Roskilde: 105-1082</t>
  </si>
  <si>
    <t>ROUROLD31; Stoppet enhed (475): 105-1083</t>
  </si>
  <si>
    <t>ROUROLAMBU; Ambulatorium - Urologi - Roskilde: 105-1084</t>
  </si>
  <si>
    <t>ROGYOB; Gynækologisk/Obstetrisk Afd. - Roskilde: 105-1150</t>
  </si>
  <si>
    <t>ROGYOBFG; Fødende FG - Gyn/Obs - Roskilde: 105-1153</t>
  </si>
  <si>
    <t>ROGYOBG73; Svanger/barsel G73 - Gyn/Obs - Roskilde: 105-1155</t>
  </si>
  <si>
    <t>ROGYOBDAGK; Dagkirurgisk - Gyn/Obs - Roskilde: 105-1157</t>
  </si>
  <si>
    <t>ROGYOBFORS; Forskning - Gyn/Obs - Roskilde: 105-1160</t>
  </si>
  <si>
    <t>ROGYOBEFOR; Eliteforsk.konsort. Gyn/OBS Roskilde (K): 105-1161</t>
  </si>
  <si>
    <t>ROØNH; Øre/Næse/Hals/Kæbe Afdeling - Roskilde: 105-1190</t>
  </si>
  <si>
    <t>ROØJEN; Øjenafdelingen: 105-1201</t>
  </si>
  <si>
    <t>ROPLBRPLBR; Plastikkirurgisk Afdeling - Roskilde: 105-1210</t>
  </si>
  <si>
    <t>ROPLBRP93; Sengeafs. P 93 -Plastikkirurgi -Roskilde: 105-1212</t>
  </si>
  <si>
    <t>ROPLBRAMBU; Ambulatorium - Plastikkirurgi - Roskilde: 105-1213</t>
  </si>
  <si>
    <t>KØØNHAUDIO; Audioklinik - Øre/Næse/Hals - Køge: 105-1226</t>
  </si>
  <si>
    <t>ROMEDI; Medicinsk Afdeling - Roskilde: 105-1240</t>
  </si>
  <si>
    <t>ROMEDIB72; Sengeafsnit B 72 - Medicin - Roskilde: 105-1243</t>
  </si>
  <si>
    <t>ROMEDIB77; Sengeafsnit B 77 - Medic - Roskilde: 105-1244</t>
  </si>
  <si>
    <t>ROMEDIB92; Sengeafsnit B 92 - Medicin - Roskilde: 105-1245</t>
  </si>
  <si>
    <t>ROMEDIAMBU; Ambulatorium - Medicin - Roskilde: 105-1246</t>
  </si>
  <si>
    <t>ROMEDIMODT; Modtagelsen - Medicin - Roskilde: 105-1247</t>
  </si>
  <si>
    <t>ROMEDILÆSE; Lægesekretær - Medicin - Roskilde: 105-1248</t>
  </si>
  <si>
    <t>ROMEDIDIAL; Hæmodialysen - Medicin - Roskilde: 105-1250</t>
  </si>
  <si>
    <t>ROMEDICAPD; CAPD/Nefrolog amb - Medicin - Roskilde: 105-1252</t>
  </si>
  <si>
    <t>ROMEDILÆSM; Sekretærer - Modt.- Medicin - Rosk. (VP): 105-1254</t>
  </si>
  <si>
    <t>ROKARD; Kardiologisk Afdeling - Roskilde: 105-1313</t>
  </si>
  <si>
    <t>ROKARDLÆSE; Lægesekretær - Kardiologisk - Roskilde: 105-1314</t>
  </si>
  <si>
    <t>ROKARDAMBU; Ambulatorium - Kardiologisk - Roskilde: 105-1316</t>
  </si>
  <si>
    <t>ROKARDB71; Sengeafs. B71 - Kardiologisk - Roskilde: 105-1317</t>
  </si>
  <si>
    <t>ROKARDB75; Sengeafsnit B75 - Kardiologisk - Rosk.: 105-1318</t>
  </si>
  <si>
    <t>ROKARDLABO; Laboratorium - Kardiologisk - Roskilde: 105-1319</t>
  </si>
  <si>
    <t>ROKARDB75; Sengeafsnit B75 - Kardiologisk - Rosk.: 105-1323</t>
  </si>
  <si>
    <t>ROKARDPROJ; Projektafsnit - Kardiologisk - Roskilde: 105-1326</t>
  </si>
  <si>
    <t>ROONKO; Klinisk Onkologisk Afdeling: 105-1327</t>
  </si>
  <si>
    <t>ROONKOLÆSE; Sekretærer - Onkologi - Roskilde: 105-1329</t>
  </si>
  <si>
    <t>ROONKOO81; Afs. O 81 - Onkologi - Roskilde: 105-1330</t>
  </si>
  <si>
    <t>ROONKOAMBU; Ambulatorium - Onkologi - Roskilde: 105-1331</t>
  </si>
  <si>
    <t>ROONKOPALL; Palliativt Team - Onkologi - Roskilde: 105-1335</t>
  </si>
  <si>
    <t>ROONKO81; Palliativt sengeafs. 81 - Onk. - Rosk.: 105-1336</t>
  </si>
  <si>
    <t>ROHÆMA; Hæmatologisk afdeling - Roskilde: 105-1340</t>
  </si>
  <si>
    <t>ROHÆMALÆSE; Lægesekretær - Hæmatologi - Roskilde: 105-1342</t>
  </si>
  <si>
    <t>ROHÆMAAMMY; Sengeafs/amb. MY - Hæmatologi - Roskilde: 105-1343</t>
  </si>
  <si>
    <t>ROHÆMAAMBU; Ambulatorium - Hæmatologi - Roskilde: 105-1344</t>
  </si>
  <si>
    <t>ROHÆMAFORS; Forskning - Hæmatologi - Roskilde: 105-1346</t>
  </si>
  <si>
    <t>ROPÆDI; Pædiatrisk Afdeling - Roskilde: 105-1350</t>
  </si>
  <si>
    <t>ROPÆDIC10; Sengeafsnit C 10 - Pædiatri - Roskilde: 105-1352</t>
  </si>
  <si>
    <t>ROPÆDIC30; Sengeafsnit C 30 - Pædiatri - Roskilde: 105-1353</t>
  </si>
  <si>
    <t>ROPÆDIC74; Neonatalafsnit C 74 - Pædiatri - Rosk.: 105-1354</t>
  </si>
  <si>
    <t>ROPÆDIAMBU; Ambulatorium - Pædiatri - Roskilde: 105-1355</t>
  </si>
  <si>
    <t>ROPÆDIGENE; Klin. Genetisk Enhed - Pædiatri - Rosk.: 105-1358</t>
  </si>
  <si>
    <t>RONEUR; Neurologisk Afdeling - Roskilde: 105-1375</t>
  </si>
  <si>
    <t>RONEURN61; Sengeafsnit N 61 - Neurologi - Roskilde: 105-1377</t>
  </si>
  <si>
    <t>RONEURN80; Sengeafsnit N 80 - Neurologi - Roskilde: 105-1383</t>
  </si>
  <si>
    <t>ROREUMREUM; Reumatologisk Afdeling - Roskilde: 105-1390</t>
  </si>
  <si>
    <t>KØGERI; Geriatrisk Afdeling - Køge/Roskilde: 105-1410</t>
  </si>
  <si>
    <t>KØGERIL1; Sengeafsnit L 1 - Geriatri - Køge: 105-1412</t>
  </si>
  <si>
    <t>ROGERIDAG; Dagafsnit - Geriatri - Roskilde: 105-1413</t>
  </si>
  <si>
    <t>RODERM; Dermatologisk Afdeling - Roskilde: 105-1430</t>
  </si>
  <si>
    <t>ROBILLBILL; Billeddiagnostisk Afdeling - Roskilde: 105-1440</t>
  </si>
  <si>
    <t>ROPATO; Patologiafdelingen - Region Sjælland: 105-1465</t>
  </si>
  <si>
    <t>ROBIOK; Klinisk Biokemisk Afdeling - SUH: 105-1473</t>
  </si>
  <si>
    <t>RODRIFTEKN; Teknik - Drift - Roskilde: 105-1525</t>
  </si>
  <si>
    <t>RODRIFGART; Gartner - Drift - Roskilde (K): 105-1526</t>
  </si>
  <si>
    <t>KSVLLLRODE; KS Logistik - Roskilde - depot: 105-1527</t>
  </si>
  <si>
    <t>RODRIFVÆGT; Vægtertjenesten - Drift - Roskilde: 105-1528</t>
  </si>
  <si>
    <t>KSVLLLROPO; KS Logistik - Roskilde Post: 105-1529</t>
  </si>
  <si>
    <t>RODRIFINFO; Informationen - Drift - Roskilde: 105-1530</t>
  </si>
  <si>
    <t>KSVLLLROLE; KS Logistik - Roskilde Niv. 3: 105-1532</t>
  </si>
  <si>
    <t>KSISROS11; KSIS - Roskilde S11 Linneddepot: 105-1575</t>
  </si>
  <si>
    <t>KSISROS15; KSIS - Roskilde S15 sengeredning: 105-1576</t>
  </si>
  <si>
    <t>ROSTABHERS; Henvisningsenhed(RS) - Stab - Roskilde: 105-1647</t>
  </si>
  <si>
    <t>KØSTABSOSO; Socialrådgivere - Stab - Køge: 105-1687</t>
  </si>
  <si>
    <t>ROPATOLED; Afsnitsledelse - Patologi - Roskilde: 105-1902</t>
  </si>
  <si>
    <t>ROPLBRP93; Sengeafs. P 93 -Plastikkirurgi -Roskilde: 105-7231</t>
  </si>
  <si>
    <t>ROPLBRAMBU; Ambulatorium - Plastikkirurgi - Roskilde: 105-7232</t>
  </si>
  <si>
    <t>ROONKO; Klinisk Onkologisk afdeling: 105-7331</t>
  </si>
  <si>
    <t>ROONKOLED; Afsnitsledelse - Onkologi - Roskilde: 105-7332</t>
  </si>
  <si>
    <t>ROONKOFÆLL; Fælles - Onkologi - Roskilde: 105-7334</t>
  </si>
  <si>
    <t>ROONKOO81; Afs. O 81 - Onkologi - Roskilde: 105-7336</t>
  </si>
  <si>
    <t>ROONKOAMBU; Ambulatorium - Onkologi - Roskilde: 105-7337</t>
  </si>
  <si>
    <t>ROONKOPALL; Palliativt Team - Onkologi - Roskilde: 105-7340</t>
  </si>
  <si>
    <t>ROONKO81; Palliativt sengeafs. 81 - Onk. - Rosk.: 105-7341</t>
  </si>
  <si>
    <t>ROUROL; Urologisk Afdeling: 105-7361</t>
  </si>
  <si>
    <t>ROUROLLED; Afsnitsledelse - Urologi - Roskilde: 105-7362</t>
  </si>
  <si>
    <t>ROUROLAMBU; Ambulatorium - Urologi - Roskilde: 105-7366</t>
  </si>
  <si>
    <t>NÆUROLFORO; Driftsmæssig forskning Urologi (K): 105-7367</t>
  </si>
  <si>
    <t>ROØJEN; Øjenafdelingen: 105-7381</t>
  </si>
  <si>
    <t>ROØJENLED; Afsnitsledelse - Øjenafdeling - Roskilde: 105-7384</t>
  </si>
  <si>
    <t>ROØJENLED; Afsnitsledelse - Øjenafdeling - Roskilde: 105-7385</t>
  </si>
  <si>
    <t>NÆØNHAMBKØ; Ambulatori. - Tand-Mund-Kæbekir. - Næst.: 106-1225</t>
  </si>
  <si>
    <t>NÆFYNUKØ; Klinisk Fysiologi/Nyklearmed. - Næstved: 106-1502</t>
  </si>
  <si>
    <t>NÆPATORO; Afsnitsledelse - Patologi - Næstved: 106-1907</t>
  </si>
  <si>
    <t>NÆONKOLERO; Afsnitsledelse - Onkologi - Næstved: 106-7333</t>
  </si>
  <si>
    <t>NÆONKOFÆRO; Fælles - Onkologi - Næstved: 106-7345</t>
  </si>
  <si>
    <t>NÆONKO12RO; Sengeafsnit 12 - Onkologi - Næstved: 106-7347</t>
  </si>
  <si>
    <t>NÆONKOAMRO; Ambulatorium - Onkologi - Næstved: 106-7348</t>
  </si>
  <si>
    <t>NÆONKOSTRO; Strålefunktion - Onkologi - Næstved: 106-7349</t>
  </si>
  <si>
    <t>NÆONKORARO; Radiofysikfunktion - Onkologi - Næstved: 106-7352</t>
  </si>
  <si>
    <t>NÆONKOLIRO; Afsnit for lindrende indsats - Onk-Næst.: 106-7353</t>
  </si>
  <si>
    <t>NÆUROLLERO; Afsnitsledelse - Urologi - Næstved: 106-7363</t>
  </si>
  <si>
    <t>NÆUROL6RO; Sengeafsnit 6 - Urologi - Næst.: 106-7371</t>
  </si>
  <si>
    <t>NÆUROLAMRO; Ambulatorium - Urologi - Næstved: 106-7373</t>
  </si>
  <si>
    <t>NÆUROLLÆRO; Lægesekretærer - Urologi - Næstved: 106-7374</t>
  </si>
  <si>
    <t>NÆØJENLERO; Afsnitsledelse - Øjenafdeling - Næstved: 106-7386</t>
  </si>
  <si>
    <t>NÆØJENOPRO; Operationsafsn.- Øjenafdeling - Næstved: 106-7391</t>
  </si>
  <si>
    <t>NÆØJENOPRO; Operationsafsn.- Øjenafdeling - Næstved: 106-7392</t>
  </si>
  <si>
    <t>RIPLBRSERO; Brystkirurgisk sengeafsnit - Ringsted: 123-7235</t>
  </si>
  <si>
    <t>RIPLBRRO; Brystkirurgisk Afdeling - Ringsted: 123-7237</t>
  </si>
  <si>
    <t>KØBILL; Billeddiagnostisk Afdeling - Køge: 129-1095</t>
  </si>
  <si>
    <t>FABILLFÆKØ; Fælles - Røntgen - Fakse: 129-1454</t>
  </si>
  <si>
    <t>FADRIFTEKØ; Stoppet enhed (454): 129-1560</t>
  </si>
  <si>
    <t>ROKIRU; Kirurgisk Afdeling - Køge/Roskilde: 811-1045</t>
  </si>
  <si>
    <t>KØKIRULÆSE; Lægesekretær - Kirurgi - Køge: 811-1046</t>
  </si>
  <si>
    <t>ROKIRUFORS; Driftsmæssig forskning -Kirurgi - Ro (K): 811-1048</t>
  </si>
  <si>
    <t>RORADI; Billeddiagnostisk Afdeling - Rosk.-Køge: 811-1090</t>
  </si>
  <si>
    <t>ROREUM; Reumatologisk Afdeling - Rosk.-Køge: 811-1385</t>
  </si>
  <si>
    <t>RODRIF; Driftsafdelingen - Roskilde-Køge: 811-1515</t>
  </si>
  <si>
    <t>KSISKØ; KSIS - Køge Niv. 3: 811-1570</t>
  </si>
  <si>
    <t>ROSTAB; Stab - Roskilde-Køge: 811-1611</t>
  </si>
  <si>
    <t>ROSTABKVAL; Kvalitet og Målstyring - Stab - Roskilde: 811-1612</t>
  </si>
  <si>
    <t>ROSTABINFO; Informatik og Patientser. - Stab - Rosk.: 811-1614</t>
  </si>
  <si>
    <t>ROSTABØKON; Økonomi og Analyse - Stab - Roskilde: 811-1615</t>
  </si>
  <si>
    <t>ROSTABHRAM; HR og Uddannelse - Stab - Roskilde: 811-1616</t>
  </si>
  <si>
    <t>ROSUH; Sjællands Universitetshospital: 811-1641</t>
  </si>
  <si>
    <t>ROSTABBIBL; Bibliotek - Generel - Roskilde-Køge: 811-1650</t>
  </si>
  <si>
    <t>ROGENEUNIV; Universitetsfunk. - Gener. - Rosk.-Køge: 811-1651</t>
  </si>
  <si>
    <t>ROSTABJOUR; Journalarkiv - Generel - Roskilde: 811-1653</t>
  </si>
  <si>
    <t>ROGENEUDDA; Uddannelseskonsulenter - Generel - Nord: 811-1654</t>
  </si>
  <si>
    <t>ROGENESYVU; Sygeplejens Videregående Udd. ((K): 811-1655</t>
  </si>
  <si>
    <t>ROGENEKVAL; Kvaliltetsarbejde (K): 811-1657</t>
  </si>
  <si>
    <t>ROGENELÆEE; Lægesekretærelever - Generel - Roskilde: 811-1659</t>
  </si>
  <si>
    <t>ROSTABKBLÆ; KB-læger i praksis - Gen. - Rosk.-Køge: 811-1661</t>
  </si>
  <si>
    <t>ROARMISIKK; Sikkerhedsorg. - Generel - Rosk.-Køge: 811-1663</t>
  </si>
  <si>
    <t>ROGENEORGP; Organisationspuljen (K): 811-1666</t>
  </si>
  <si>
    <t>ROSUH-i; Sjællands Universitetshospital: 811-1671i</t>
  </si>
  <si>
    <t>ROSUH-j; Sjællands Universitetshospital: 811-1671j</t>
  </si>
  <si>
    <t>ROGENEPRKO; Praksiskonsulenter - Gen. - Rosk.-Køge: 811-1672</t>
  </si>
  <si>
    <t>ROSTABHESU; Henvisningsenhed(SUH) - Stab - Roskilde: 811-1674</t>
  </si>
  <si>
    <t>ROGENEPRA1; Læ. int. alm. med/Fa1 - Ge. - Rosk.-Køge: 811-1676</t>
  </si>
  <si>
    <t>ROGENEFARM; Klinisk Farmakologisk Enhed: 811-1680</t>
  </si>
  <si>
    <t>ROSTABPATI; Patientsikkert Sygehus: 811-1682</t>
  </si>
  <si>
    <t>ROSTABSO; Socialrådgiverafdelingen - Stab - Rosk.: 811-1685</t>
  </si>
  <si>
    <t>ROGENEFEIT; Festival og IT undervisning (K): 811-1701</t>
  </si>
  <si>
    <t>ROSUH-b; Sjællands Universitetshospital: 811-1702b</t>
  </si>
  <si>
    <t>ROPATO; Patologiafdelingen - Region Sjælland: 811-1901</t>
  </si>
  <si>
    <t>ROPLBR; Plastikkirurgisk og Brystkirurgisk Afd.: 811-7230</t>
  </si>
  <si>
    <t>ROUROLFÆLL; Fælles - Urologi - Roskilde: 811-7368</t>
  </si>
  <si>
    <t>ROUROLLÆSE; Lægesekretær - Urologi - Roskilde: 811-7369</t>
  </si>
  <si>
    <t>ROØJENFÆLL; Fælles - Øjenafdeling - Roskilde: 811-7387</t>
  </si>
  <si>
    <t>ROØJENLÆSE; Lægesekretær - Øjenafdeling - Roskilde: 811-7388</t>
  </si>
  <si>
    <t>ROBIOK; Klinisk Biokemisk Afdeling - SUH: 811-7450</t>
  </si>
  <si>
    <t>PSP-element; NO-Boligfradrag/gas og el/varme: XD-0000014672-00001</t>
  </si>
  <si>
    <t>SKELBAKKEN; Bo- og Aflastningstillbud Skelbakken: 4100-4021</t>
  </si>
  <si>
    <t>SKELBAKKEN-b; Bo- og Aflastningstillbud Skelbakken: 4100-4021b</t>
  </si>
  <si>
    <t>SKELBAKKEN-j; Bo- og Aflastningstillbud Skelbakken: 4100-4021j</t>
  </si>
  <si>
    <t>SKBØRN; Børnehuset: 4101-4022</t>
  </si>
  <si>
    <t>SKUNGE; Ungehuset: 4101-4023</t>
  </si>
  <si>
    <t>SKMELLEMHU; Mellemhuset: 4101-4024</t>
  </si>
  <si>
    <t>SKVIKARHUS; Vikarhuset: 4101-4025</t>
  </si>
  <si>
    <t>SKBØRN; Børnehuset: 4101-4029</t>
  </si>
  <si>
    <t>SKUNGE; Ungehuset: 4101-4030</t>
  </si>
  <si>
    <t>SKMELLEMHU; Mellemhuset: 4101-4031</t>
  </si>
  <si>
    <t>SKVIKARHUS; Vikarhuset: 4101-4032</t>
  </si>
  <si>
    <t>SKAFLA; Aflastningshuset: 4110-4026</t>
  </si>
  <si>
    <t>SKAFLA; Aflastningshuset: 4110-4034</t>
  </si>
  <si>
    <t>PSP-element; Kostfradrag Skelbakken: XG-2401014805-00001</t>
  </si>
  <si>
    <t>RHSOCIAL-eb; Socialafdelingen (ikke pæd.stud.): 40494852eb</t>
  </si>
  <si>
    <t>RHSOCIAL-e; Socialafdelingen (pæd.stud.): 4049-4855e</t>
  </si>
  <si>
    <t>RHSOCIAL-eb; Socialafdelingen (pæd.stud.): 40494855eb</t>
  </si>
  <si>
    <t>RHSOCIAL; Socialafdelingen (strategipuljen): 4049-4856</t>
  </si>
  <si>
    <t>RHSOCIAL; Socialafdelingen: 4481-4831</t>
  </si>
  <si>
    <t>RHSOCIAL-b; Socialafdelingen: 4481-4831b</t>
  </si>
  <si>
    <t>RHSOCIAL-e; Socialafdelingen (ikke pæd.stud.): 4481-4831e</t>
  </si>
  <si>
    <t>SSA-ELEV (ALM); Social- og Sundhedsassistentelever (ALM): 651-6503</t>
  </si>
  <si>
    <t>SSA-ELEV (VOK); Social- og Sundhedsassistentelever (VOK): 651-6504</t>
  </si>
  <si>
    <t>SFSTEVNSFO-p; Kognitiv Forbehandling: 8500040002</t>
  </si>
  <si>
    <t>SFSTEVNSFO-p; Styrket uddannelsesindsats: 8500040003</t>
  </si>
  <si>
    <t>SFSTEVNSFO-p; Kognitiv Uddannelse: 8500040005</t>
  </si>
  <si>
    <t>SFSTEVNSFO; Stevnsfortet: 4100-4141</t>
  </si>
  <si>
    <t>SFØST; Afdeling Øst: 4101-4142</t>
  </si>
  <si>
    <t>SFSYD; Afdeling Syd: 4101-4143</t>
  </si>
  <si>
    <t>SFVEST; Afdeling Vest: 4101-4144</t>
  </si>
  <si>
    <t>SFSTEVNSFO-b; Stevnsfortet: 4101-4146b</t>
  </si>
  <si>
    <t>SFDAG; Dagtilbud: 4101-4148</t>
  </si>
  <si>
    <t>SFSKOLE; SF Intern skole: 4113-4147</t>
  </si>
  <si>
    <t>PSP-element; SF-Afdøst Kostfradrag: XG-2501216707-00001</t>
  </si>
  <si>
    <t>PSP-element; SFSTEVNSFO Personaleforening: XG-6595000104-00001</t>
  </si>
  <si>
    <t>UnderStø(tj); Supplementsunderstøt.. og Råd.løn (egen): 802-6905-6</t>
  </si>
  <si>
    <t>UndeStøÆ(tj); Supplementsunderstøt. og Råd.løn (ægte): 802-6905-7</t>
  </si>
  <si>
    <t>APOTEKER; Apo-Sygehusapoteket: 3181-3811</t>
  </si>
  <si>
    <t>APOTEKER-b; Apo-Sygehusapoteket: 3181-3811b</t>
  </si>
  <si>
    <t>APOTEKER-i; Apo-Sygehusapoteket: 3181-3811i</t>
  </si>
  <si>
    <t>APOTEKER-j; Apo-Sygehusapoteket: 3181-3811j</t>
  </si>
  <si>
    <t>APLKF; Apo-LKF-Logistik og Klinisk farmaci: 3182-3821</t>
  </si>
  <si>
    <t>APPRODSERO; Apo-Produktion-Service-Roskilde: 3184-3841</t>
  </si>
  <si>
    <t>APPRODLARO; Apo-Produktion-Lager-Roskilde: 3184-3842</t>
  </si>
  <si>
    <t>APPRODEXTE; Apo-Produktion-Extemporær: 3184-3843</t>
  </si>
  <si>
    <t>APKF; Apo-KF-Klinisk farmaci: 3186-3823</t>
  </si>
  <si>
    <t>APOTEKER-p; Screeningsmodel af ældre til medicingen.: 1700001002</t>
  </si>
  <si>
    <t>SRSYNSREFS-p; ROBOBRAILLE 2: 8510077000</t>
  </si>
  <si>
    <t>SRSYNSREFS-p; Sommerskolen: 2001026000</t>
  </si>
  <si>
    <t>SRSYNSREFS-p; Sommerskolen SV: 2001027000</t>
  </si>
  <si>
    <t>SRADMIADMI; SR Administration: 4411-4501</t>
  </si>
  <si>
    <t>SRSYNSREFS-b; Synscenter Refsnæs: 4411-4501B</t>
  </si>
  <si>
    <t>SRSERV; SR Service og transport: 4411-4503</t>
  </si>
  <si>
    <t>SRBOOMAMBU; Stoppet enhed (518): 4411-4513</t>
  </si>
  <si>
    <t>SRSKOLKONS; SR Skolekonsulenter skoleområdet: 4412-4531</t>
  </si>
  <si>
    <t>SRSKOLVOKS; SR Voksenskole (K): 4412-4532</t>
  </si>
  <si>
    <t>SRSKOLEFTE; SR Efterskole - Skole (K): 4412-4534</t>
  </si>
  <si>
    <t>SRBOOMFLØJ; SR Fløjen: 4414-4537</t>
  </si>
  <si>
    <t>SRBOOMEFTB; SR Efterskole - Bo: 4414-4540</t>
  </si>
  <si>
    <t>SRBOOMBIRK; SR Birkehuset: 4414-4541</t>
  </si>
  <si>
    <t>SRBOOMEGEH; SR Egehuset: 4414-4542</t>
  </si>
  <si>
    <t>SRBOOMFJOR; Stoppet enhed (517): 4414-4561</t>
  </si>
  <si>
    <t>SRBOOMVEST; SR Vest og Toppen - Boområde 1: 4414-4572</t>
  </si>
  <si>
    <t>SRBOOMVEST-i; SR Vest og Toppen - Boområde 1: 4414-4572i</t>
  </si>
  <si>
    <t>SRBOOMVEST-j; SR Vest og Toppen - Boområde 1: 4414-4572j</t>
  </si>
  <si>
    <t>SRMATE; SR Materialeproduktion og formidling: 4415-4581</t>
  </si>
  <si>
    <t>SRSPECKOMM; SR Kommuneaftaler / IDV: 4416-4597</t>
  </si>
  <si>
    <t>TPE07FEPA; Egen pension (ass) - Forsikrede - 010107: 701-001</t>
  </si>
  <si>
    <t>TPE07FOÆP; Opsat ægtefælle pension - Forsik.-010107: 701-201</t>
  </si>
  <si>
    <t>TPE07FEP; Egen pension - Forsikrede - 010107: 701-501</t>
  </si>
  <si>
    <t>TPE07FOP; Opsat pension - Forsikrede - 010107: 701-601</t>
  </si>
  <si>
    <t>TPE07FÆP; Ægtefælle pension - Forsikrede - 010107: 701-701</t>
  </si>
  <si>
    <t>TPE07FBP; Børne pension - Forsikrede - 010107: 701-801</t>
  </si>
  <si>
    <t>TPE07FEPP; Egen pension (pl.) - Forsikrede - 010107: 701-901</t>
  </si>
  <si>
    <t>TPE07FEPA; Egen pension (ass) - Forsikrede - 010107: 802-001</t>
  </si>
  <si>
    <t>TPF07FEP; Egen pension - Forsikrede: 802-110</t>
  </si>
  <si>
    <t>TPE07FOÆP; Opsat ægtefælle pension - Forsik.-010107: 802-201</t>
  </si>
  <si>
    <t>TPF07FOP; Opsat pension - Forsikrede: 802-210</t>
  </si>
  <si>
    <t>TPF07FÆP; Ægtefælle pension - Forsikrede: 802-310</t>
  </si>
  <si>
    <t>TPF07FOÆP; Opsat ægtefælle pension - Forsikrede: 802-410</t>
  </si>
  <si>
    <t>TPE07FEP; Egen pension - Forsikrede - 010107: 802-501</t>
  </si>
  <si>
    <t>TPE07FOP; Opsat pension - Forsikrede - 010107: 802-601</t>
  </si>
  <si>
    <t>TPE07FÆP; Ægtefælle pension - Forsikrede - 010107: 802-701</t>
  </si>
  <si>
    <t>TPE07FBP; Børne pension - Forsikrede - 010107: 802-801</t>
  </si>
  <si>
    <t>TPE07FEPP; Egen pension (pl.) - Forsikrede - 010107: 802-901</t>
  </si>
  <si>
    <t>TPDANSKREG; Danske regioner - tjenestemandspension: 991-001</t>
  </si>
  <si>
    <t>Data og udviklingsstøtte</t>
  </si>
  <si>
    <t xml:space="preserve"> Det Nære Sundhedsvæsen</t>
  </si>
  <si>
    <t>Sundhedsstrategisk Planlægning</t>
  </si>
  <si>
    <t>Det Nære Sundhedsvæsen</t>
  </si>
  <si>
    <t>khr-loen-team10@regionsjaelland.dk</t>
  </si>
  <si>
    <t>khr-loen-team5@regionsjaelland.dk</t>
  </si>
  <si>
    <t>Apo-Ledelsessekretariat</t>
  </si>
  <si>
    <t>khr-loen-team9@regionsjaelland.dk</t>
  </si>
  <si>
    <t>Børne- og Ungeafdelingen - Holbæk</t>
  </si>
  <si>
    <t>Elsehus og Skelbakken</t>
  </si>
  <si>
    <t>Apo-Produktion</t>
  </si>
  <si>
    <t>Sekretariatet</t>
  </si>
  <si>
    <t>Forskning Fælles Nykøbing F. (K)</t>
  </si>
  <si>
    <t>Psyk - Fælles</t>
  </si>
  <si>
    <t>Lægeuddannelse Dynamu</t>
  </si>
  <si>
    <t>Den regionale tandpleje</t>
  </si>
  <si>
    <t>Lægeuddannelse PUK</t>
  </si>
  <si>
    <t>STRING Sekretariatet</t>
  </si>
  <si>
    <t>Team budget analyse og afregning</t>
  </si>
  <si>
    <t>SSP Plan</t>
  </si>
  <si>
    <t>khr-loen-team6@regionsjaelland.dk</t>
  </si>
  <si>
    <t>Team sundhedsydelser og planlægning</t>
  </si>
  <si>
    <t>Fysio- og ergoterapi - NSR sygehuse</t>
  </si>
  <si>
    <t>SR Synscenter Refsnæs</t>
  </si>
  <si>
    <t>Øvrige på praksisområdet</t>
  </si>
  <si>
    <t>Løn Fælles Nykøbing F. (K)</t>
  </si>
  <si>
    <t>Lægebolig Fejø</t>
  </si>
  <si>
    <t>Rekrutteringsmidler (K)</t>
  </si>
  <si>
    <t>Radiologi - Næstved Slagelse</t>
  </si>
  <si>
    <t>Elmehuset</t>
  </si>
  <si>
    <t>4114-4671</t>
  </si>
  <si>
    <t>BGBIRKBO1</t>
  </si>
  <si>
    <t>Birkehuset Bolig 1</t>
  </si>
  <si>
    <t>4114-4672</t>
  </si>
  <si>
    <t>BGBIRKBO2</t>
  </si>
  <si>
    <t>Birkehuset Bolig 2</t>
  </si>
  <si>
    <t>4114-4673</t>
  </si>
  <si>
    <t>BGBIRKBO3</t>
  </si>
  <si>
    <t>Birkehuset Bolig 3</t>
  </si>
  <si>
    <t>4114-4674</t>
  </si>
  <si>
    <t>BGBIRKBO4</t>
  </si>
  <si>
    <t>Birkehuset Bolig 4</t>
  </si>
  <si>
    <t>4114-4675</t>
  </si>
  <si>
    <t>BGBIRKBO5</t>
  </si>
  <si>
    <t>Birkehuset Bolig 5</t>
  </si>
  <si>
    <t>4114-4576</t>
  </si>
  <si>
    <t>BGBIRKBO6</t>
  </si>
  <si>
    <t>Birkehuset Bolig 6</t>
  </si>
  <si>
    <t>4101-4440</t>
  </si>
  <si>
    <t>BNBOENBA1A</t>
  </si>
  <si>
    <t>BN-Blochs Allé 1A</t>
  </si>
  <si>
    <t>4114-4439</t>
  </si>
  <si>
    <t>BNSPECHA71</t>
  </si>
  <si>
    <t>BN-Havnegade 71</t>
  </si>
  <si>
    <t>RHDU-p</t>
  </si>
  <si>
    <t>PFI - Regional Infrastruktur - Databank</t>
  </si>
  <si>
    <t>PFI - Projekt 2042 - Tech Town</t>
  </si>
  <si>
    <t>PFI - Projekt 2043 - Hverdagsinnovation</t>
  </si>
  <si>
    <t>RHDU</t>
  </si>
  <si>
    <t>Data og Udviklingsstøtte</t>
  </si>
  <si>
    <t>RHDNS-p</t>
  </si>
  <si>
    <t>RHDNSTAND-p</t>
  </si>
  <si>
    <t>RHDNSTAND</t>
  </si>
  <si>
    <t>RHDNS</t>
  </si>
  <si>
    <t>RHDNSFEJØ</t>
  </si>
  <si>
    <t>3905-3911</t>
  </si>
  <si>
    <t>RHDNSØVRIG</t>
  </si>
  <si>
    <t>4000-3921</t>
  </si>
  <si>
    <t>4001-3921</t>
  </si>
  <si>
    <t>RHDNSSEKR</t>
  </si>
  <si>
    <t>4017-3922</t>
  </si>
  <si>
    <t>RHDNSSPEC</t>
  </si>
  <si>
    <t>Team Specialistråd. &amp; tekn. &amp; skalering</t>
  </si>
  <si>
    <t>4026-3923</t>
  </si>
  <si>
    <t>RHDNSBROEN</t>
  </si>
  <si>
    <t>Broen til bedre sundhed</t>
  </si>
  <si>
    <t>4027-3923</t>
  </si>
  <si>
    <t>RHDNSFRIV</t>
  </si>
  <si>
    <t>Frivillighed og civilsamfund</t>
  </si>
  <si>
    <t>RHDNSKAPS</t>
  </si>
  <si>
    <t>Kap-S</t>
  </si>
  <si>
    <t>RHDNSLÆGEM</t>
  </si>
  <si>
    <t>Lægemiddelenheden</t>
  </si>
  <si>
    <t>RHDNSSUAFT</t>
  </si>
  <si>
    <t>Sundhedsaftalen</t>
  </si>
  <si>
    <t>RHDNSOPKRÆ</t>
  </si>
  <si>
    <t>Tidlig opsporing af kræft</t>
  </si>
  <si>
    <t>4040-3924</t>
  </si>
  <si>
    <t>RHDNSBUD</t>
  </si>
  <si>
    <t>4042-39247</t>
  </si>
  <si>
    <t>4056-3926</t>
  </si>
  <si>
    <t>Afdelingsledelsen KBA Holbæk</t>
  </si>
  <si>
    <t>Ole Steen Mortensen, TOP-NEED</t>
  </si>
  <si>
    <t>Heidi Fischer, MAMAACT</t>
  </si>
  <si>
    <t>Ventetider I Center for Voldtægtsofre</t>
  </si>
  <si>
    <t>Akbar Molazahi – Celgene</t>
  </si>
  <si>
    <t>Michael Hecht Olsen – Danblock</t>
  </si>
  <si>
    <t>Bo Abrahamsen – Health consequences of</t>
  </si>
  <si>
    <t>Ulla Riis Madsen – Amput Post Doc - Eks.</t>
  </si>
  <si>
    <t xml:space="preserve">Lone Krebs -  Langtidskonsekvenser af </t>
  </si>
  <si>
    <t>Ole Steen Mortensen - Påvirker løftearb.</t>
  </si>
  <si>
    <t>Michael Hecht Olsen - The Danish Atrial</t>
  </si>
  <si>
    <t>Ulla Riis Madsen – Amput Post Doc - nat.</t>
  </si>
  <si>
    <t>Thomas Vedste Aagaard - Ekstern</t>
  </si>
  <si>
    <t>Thomas Vedste Aagaard - Intern</t>
  </si>
  <si>
    <t>Ilan Raymond, Prominent</t>
  </si>
  <si>
    <t>Nefrologisk 04-5 - Medicin - Holbæk</t>
  </si>
  <si>
    <t>HOMEDI035</t>
  </si>
  <si>
    <t>Endokrinologisk 03-5 - Medicin - Holbæk</t>
  </si>
  <si>
    <t>Sengeafs - Børne- og Ungeafd - Holbæk</t>
  </si>
  <si>
    <t>Neonatal - Børne- og Ungeafd - Holbæk</t>
  </si>
  <si>
    <t>Ambulatorie - Børne- og Ungeafd - Holbæk</t>
  </si>
  <si>
    <t>Frivillige - Generel - Holbæk</t>
  </si>
  <si>
    <t>Kommunesamarbejde - Generel - Holbæk</t>
  </si>
  <si>
    <t>1312-1103</t>
  </si>
  <si>
    <t>Steno - Holbæk Medicin sengeafsnit 04-5</t>
  </si>
  <si>
    <t>1363-1142</t>
  </si>
  <si>
    <t>Steno - Holbæk Pædiatrisk afd. Børneafd.</t>
  </si>
  <si>
    <t>7565-1103</t>
  </si>
  <si>
    <t>Steno - Holbæk Medicin endokrinologi amb</t>
  </si>
  <si>
    <t>KM-Gl. Skolestue (VP)</t>
  </si>
  <si>
    <t>4112-4220</t>
  </si>
  <si>
    <t>KMSIKRURAN</t>
  </si>
  <si>
    <t>KM-Uranus</t>
  </si>
  <si>
    <t>Flyttetilskud</t>
  </si>
  <si>
    <t>RHIT-p</t>
  </si>
  <si>
    <t>Kompensation af CU’er</t>
  </si>
  <si>
    <t>RHITFOAP</t>
  </si>
  <si>
    <t>801-6662</t>
  </si>
  <si>
    <t>RHITUDPRFI</t>
  </si>
  <si>
    <t>IT Projektfinansiering</t>
  </si>
  <si>
    <t>103-3741j</t>
  </si>
  <si>
    <t>KSK1HOSERV-j</t>
  </si>
  <si>
    <t>104-3742j</t>
  </si>
  <si>
    <t>NYREKRUMID</t>
  </si>
  <si>
    <t>Professormidler – Elsebeth Lynge</t>
  </si>
  <si>
    <t>Randi Jepsen (LOFUS) Accelerometermåling</t>
  </si>
  <si>
    <t>CVO–midler til nedbringelse af ventetide</t>
  </si>
  <si>
    <t>Et trygt rum på akutafdelingen</t>
  </si>
  <si>
    <t>Mohammed Toma</t>
  </si>
  <si>
    <t>Health profiles and all-cause mortality</t>
  </si>
  <si>
    <t>Løn ph.d. stud. Mohammad Toma</t>
  </si>
  <si>
    <t xml:space="preserve">Peter Clemmensen – Prognostic impact of </t>
  </si>
  <si>
    <t>Intensiv/opvågn. - Anæstesi - Nykøbing F</t>
  </si>
  <si>
    <t>NYANÆSANÆS</t>
  </si>
  <si>
    <t>Anæstesi - Anæstesi - Nyk. F.</t>
  </si>
  <si>
    <t>2859-1107</t>
  </si>
  <si>
    <t>Steno - Nyk. F Intern medicin afsnit 140</t>
  </si>
  <si>
    <t>3410-1107</t>
  </si>
  <si>
    <t>Steno - Nyk. F Intern medicin Amb.</t>
  </si>
  <si>
    <t>3411-1107</t>
  </si>
  <si>
    <t>Steno - Nyk. F Intern medicin Amb. Naks.</t>
  </si>
  <si>
    <t>3412-1107</t>
  </si>
  <si>
    <t>Steno - Nyk. F Intern medicin Amb. ETUB</t>
  </si>
  <si>
    <t>3420-1145</t>
  </si>
  <si>
    <t>Steno - Nyk. F Pædiatrisk Afsnit 30</t>
  </si>
  <si>
    <t>3421-1145</t>
  </si>
  <si>
    <t>Steno - Nyk. F Pædiatrisk Amb. 30</t>
  </si>
  <si>
    <t>811-2943</t>
  </si>
  <si>
    <t>NYFÆLFORSK</t>
  </si>
  <si>
    <t>811-2982</t>
  </si>
  <si>
    <t>NYCAMES</t>
  </si>
  <si>
    <t>CAMES (K)</t>
  </si>
  <si>
    <t>811-2986</t>
  </si>
  <si>
    <t>NYFÆLLØN</t>
  </si>
  <si>
    <t>SLGYOB-p</t>
  </si>
  <si>
    <t>SLMEDI1+3-p</t>
  </si>
  <si>
    <t>Børn med Juvenil Idoopatisk</t>
  </si>
  <si>
    <t>SLFYER-p</t>
  </si>
  <si>
    <t>SLPÆDI-p</t>
  </si>
  <si>
    <t>Mai-Britt Hägi-Pedersen - Effekt and exp</t>
  </si>
  <si>
    <t>SLSTAB-p</t>
  </si>
  <si>
    <t>GWA Studies - Ole Birger – Ekstern</t>
  </si>
  <si>
    <t>Personal medicine - Ole Birger - Intern</t>
  </si>
  <si>
    <t>Debbie Salling Norring-Agerskov - Intern</t>
  </si>
  <si>
    <t>KOL og brugerinvolvering – I.C. Andersen</t>
  </si>
  <si>
    <t>Ovariecancer – Nanna Skov Nielsen - E</t>
  </si>
  <si>
    <t>Ovariecancer – Nanna Skov Nielsen - I</t>
  </si>
  <si>
    <t>Prediction of RBC phenotypes–Camous- E</t>
  </si>
  <si>
    <t>Prediction of RBC phenotypes–Camous- I</t>
  </si>
  <si>
    <t>Jørgen Guldberg-Møller - intern</t>
  </si>
  <si>
    <t>Projektkonto – Isabella Charlotte Loft</t>
  </si>
  <si>
    <t>MinSP – Stine Sletterød – Intern</t>
  </si>
  <si>
    <t>Pro projekt – Stine Sletterød - Intern</t>
  </si>
  <si>
    <t>Lifestyle-oriented occupational therapy</t>
  </si>
  <si>
    <t>Genetics of Disease Trajectories and Li.</t>
  </si>
  <si>
    <t xml:space="preserve">Safe Brain Initiative – Teach – Daniel </t>
  </si>
  <si>
    <t>The genetics of fungal and human papill.</t>
  </si>
  <si>
    <t>Graviditetsrelateret forbedring af mult.</t>
  </si>
  <si>
    <t>CASCADE – Uffe Bødtger - Ekstern</t>
  </si>
  <si>
    <t>Nicolai Aarup Obling - Ekstern</t>
  </si>
  <si>
    <t>Nicolai Aarup Obling - Intern</t>
  </si>
  <si>
    <t>Annuum CHSD -Christina Eickhardt-Dalbøge</t>
  </si>
  <si>
    <t>Demensudredningsenhed–Benedikte Wanscher</t>
  </si>
  <si>
    <t>102-2212</t>
  </si>
  <si>
    <t>SLAKUTSTUD</t>
  </si>
  <si>
    <t>Studerende - Akutafdelingen - Slagelse</t>
  </si>
  <si>
    <t>Læger - Medicin 1 - Slagelse</t>
  </si>
  <si>
    <t>Læger - Medicin 2 - Slagelse</t>
  </si>
  <si>
    <t>Hjerteafsnit 1 - Medicin 2 - Slagelse</t>
  </si>
  <si>
    <t>SLMEDI1HJE</t>
  </si>
  <si>
    <t>102-7428</t>
  </si>
  <si>
    <t>SLMEDI3AMB</t>
  </si>
  <si>
    <t>Neurologisk Ambulatorium Medicin 3 Slag.</t>
  </si>
  <si>
    <t>102-7533</t>
  </si>
  <si>
    <t>SLMEDI2TAG</t>
  </si>
  <si>
    <t>Hjemtagsklinikken</t>
  </si>
  <si>
    <t>102-7552</t>
  </si>
  <si>
    <t>102-7553</t>
  </si>
  <si>
    <t>102-7554</t>
  </si>
  <si>
    <t>102-7555</t>
  </si>
  <si>
    <t>102-7556</t>
  </si>
  <si>
    <t>102-7557</t>
  </si>
  <si>
    <t>102-7558</t>
  </si>
  <si>
    <t>SLGYOBAMB</t>
  </si>
  <si>
    <t>SLGYOBMBAF</t>
  </si>
  <si>
    <t>SLGYOBGAMB</t>
  </si>
  <si>
    <t>Amb for Gravide - GynObs - Slagelse</t>
  </si>
  <si>
    <t>SLGYOBJORD</t>
  </si>
  <si>
    <t>SLGYOBLÆGE</t>
  </si>
  <si>
    <t>SLGYOBLÆSE</t>
  </si>
  <si>
    <t>SLPÆDILÆGE</t>
  </si>
  <si>
    <t>SLPÆDILÆSE</t>
  </si>
  <si>
    <t>106-2622</t>
  </si>
  <si>
    <t>NÆGARAUROL</t>
  </si>
  <si>
    <t>Urologi Garantiklinikken</t>
  </si>
  <si>
    <t>106-2623</t>
  </si>
  <si>
    <t>NÆGARAORTO</t>
  </si>
  <si>
    <t>Ortopædkirurgi Garantiklinikken</t>
  </si>
  <si>
    <t>106-2624</t>
  </si>
  <si>
    <t>NÆGARAKARD</t>
  </si>
  <si>
    <t>Kardiologi Garantiklinikken</t>
  </si>
  <si>
    <t>106-2625</t>
  </si>
  <si>
    <t>NÆGARARADI</t>
  </si>
  <si>
    <t>Radiologi Garantiklinikken</t>
  </si>
  <si>
    <t>106-2626</t>
  </si>
  <si>
    <t>NÆGARAKIRU</t>
  </si>
  <si>
    <t>Kirurgi Garantiklinikken</t>
  </si>
  <si>
    <t>106-2627</t>
  </si>
  <si>
    <t>NÆGARAREUM</t>
  </si>
  <si>
    <t>Reumatologi Garantiklinikken</t>
  </si>
  <si>
    <t>106-2628</t>
  </si>
  <si>
    <t>NÆGARANEUR</t>
  </si>
  <si>
    <t>Neurologi Garantiklinikken</t>
  </si>
  <si>
    <t>106-2629</t>
  </si>
  <si>
    <t>NÆGARAØVRI</t>
  </si>
  <si>
    <t>Øvrige specialer Garantiklinikken</t>
  </si>
  <si>
    <t>106-7442</t>
  </si>
  <si>
    <t>NÆMEDI1KOM</t>
  </si>
  <si>
    <t>Kompetencecenter for lungesygdom Næstved</t>
  </si>
  <si>
    <t>106-7542</t>
  </si>
  <si>
    <t>106-7543</t>
  </si>
  <si>
    <t>106-7544</t>
  </si>
  <si>
    <t>106-7545</t>
  </si>
  <si>
    <t>106-7546</t>
  </si>
  <si>
    <t>106-7547</t>
  </si>
  <si>
    <t>106-7548</t>
  </si>
  <si>
    <t>106-7551</t>
  </si>
  <si>
    <t>123-7549</t>
  </si>
  <si>
    <t>123-7550</t>
  </si>
  <si>
    <t>2294-1144</t>
  </si>
  <si>
    <t>Steno - NSR B&amp;U Sengeafsnit Næstved</t>
  </si>
  <si>
    <t>2295-1144</t>
  </si>
  <si>
    <t>Steno - NSR B&amp;U Amb. Næstved</t>
  </si>
  <si>
    <t>7531-1505</t>
  </si>
  <si>
    <t>Steno - NSR Medicin 2 Amb. Slagelse</t>
  </si>
  <si>
    <t>7532-1505</t>
  </si>
  <si>
    <t>Steno - NSR Medicin 2 Amb. Næstved</t>
  </si>
  <si>
    <t>811-7540</t>
  </si>
  <si>
    <t>811-7541</t>
  </si>
  <si>
    <t>811-7600</t>
  </si>
  <si>
    <t>SLMULT</t>
  </si>
  <si>
    <t>Center for Multisygdom og Kronisk sygdom</t>
  </si>
  <si>
    <t>PSFÆ-p</t>
  </si>
  <si>
    <t xml:space="preserve">Mette Foldager, B&amp;U, Annuum </t>
  </si>
  <si>
    <t>PSVEST-P</t>
  </si>
  <si>
    <t>Afprøvning af fæl. tværsektorielle teams</t>
  </si>
  <si>
    <t>Kirstine Højgaard Dichmann: Terapi_Rets.</t>
  </si>
  <si>
    <t>Regionale akutte udrykningstjenester</t>
  </si>
  <si>
    <t>Co-designing web-based psychoeducational</t>
  </si>
  <si>
    <t>OBEL – 2019 – 2021, Torben Moe</t>
  </si>
  <si>
    <t>Trygfonden - Projekt Safewards</t>
  </si>
  <si>
    <t xml:space="preserve">Sidse Arnfred: Videotek - RCT (RS)  </t>
  </si>
  <si>
    <t>Bodil Aggernæs, Psykisk helbred hos børn</t>
  </si>
  <si>
    <t>Line Lindhardt, ØST: TOP-NEED DeTection</t>
  </si>
  <si>
    <t>Lise Møller, AFS: Traumatic Experiences</t>
  </si>
  <si>
    <t>Lea Steen Petersen -  Cognitive functio.</t>
  </si>
  <si>
    <t>Ole Jacob Storebø: RCT kontrol behandli.</t>
  </si>
  <si>
    <t>Bo Bach – PROM Projekt</t>
  </si>
  <si>
    <t>3101-2101</t>
  </si>
  <si>
    <t>3101-2101b</t>
  </si>
  <si>
    <t>3110-2109</t>
  </si>
  <si>
    <t>3119-2102</t>
  </si>
  <si>
    <t>3120-2120</t>
  </si>
  <si>
    <t>3122-2120</t>
  </si>
  <si>
    <t>3124-2120</t>
  </si>
  <si>
    <t>3130-2130</t>
  </si>
  <si>
    <t>3131-2130</t>
  </si>
  <si>
    <t>Steno - Psykiatrien Vest</t>
  </si>
  <si>
    <t>3132-2130</t>
  </si>
  <si>
    <t>3133-2130</t>
  </si>
  <si>
    <t>3134-2130</t>
  </si>
  <si>
    <t>3135-2130</t>
  </si>
  <si>
    <t>3136-2130</t>
  </si>
  <si>
    <t>3137-2130</t>
  </si>
  <si>
    <t>3138-2130</t>
  </si>
  <si>
    <t>3139-2130</t>
  </si>
  <si>
    <t>3159-2130</t>
  </si>
  <si>
    <t>PSVESLAMBA</t>
  </si>
  <si>
    <t>Psyk - VE - Ambulant Akutteam (K)</t>
  </si>
  <si>
    <t>3160-2160</t>
  </si>
  <si>
    <t>3161-2160</t>
  </si>
  <si>
    <t>PSSYVO4144</t>
  </si>
  <si>
    <t>Psyk - SY - S4 - bygning 41 + 44 - Psyk.</t>
  </si>
  <si>
    <t>3162-2160</t>
  </si>
  <si>
    <t>PSSYVOECT</t>
  </si>
  <si>
    <t>Psyk - SY - ECT-klinik Vordingborg (K)</t>
  </si>
  <si>
    <t>3163-2160</t>
  </si>
  <si>
    <t>3166-2160</t>
  </si>
  <si>
    <t>3189-2160</t>
  </si>
  <si>
    <t>3190-2160</t>
  </si>
  <si>
    <t>3191-2160</t>
  </si>
  <si>
    <t>3192-2160</t>
  </si>
  <si>
    <t>3193-2160</t>
  </si>
  <si>
    <t>3194-2160</t>
  </si>
  <si>
    <t>3195-2160</t>
  </si>
  <si>
    <t>3210-2210</t>
  </si>
  <si>
    <t>3211-2210</t>
  </si>
  <si>
    <t>PSØSAMBU</t>
  </si>
  <si>
    <t>Psyk - ØS - Ambulant Akutteam (K)</t>
  </si>
  <si>
    <t>3212-2210</t>
  </si>
  <si>
    <t>3213-2210</t>
  </si>
  <si>
    <t>3215-2210</t>
  </si>
  <si>
    <t>3217-2210</t>
  </si>
  <si>
    <t>3217-2210i</t>
  </si>
  <si>
    <t>PSØSROAKUT-i</t>
  </si>
  <si>
    <t>3218-2210</t>
  </si>
  <si>
    <t>Psyk - ØS - Komp.cent. for deb. Psykose</t>
  </si>
  <si>
    <t>3220-2210</t>
  </si>
  <si>
    <t>3221-2210</t>
  </si>
  <si>
    <t>3222-2210</t>
  </si>
  <si>
    <t>3223-2210</t>
  </si>
  <si>
    <t>3229-2210</t>
  </si>
  <si>
    <t>Psyk - ØS - ECT-ØST (K)</t>
  </si>
  <si>
    <t>3230-2230</t>
  </si>
  <si>
    <t>3230-2230j</t>
  </si>
  <si>
    <t>3236-2230</t>
  </si>
  <si>
    <t>PSBUROU2LE</t>
  </si>
  <si>
    <t>3241-2230</t>
  </si>
  <si>
    <t>3242-2230</t>
  </si>
  <si>
    <t>3243-2230</t>
  </si>
  <si>
    <t>3244-2230</t>
  </si>
  <si>
    <t>3245-2230</t>
  </si>
  <si>
    <t>3246-2230</t>
  </si>
  <si>
    <t>3247-2230</t>
  </si>
  <si>
    <t>3248-2230</t>
  </si>
  <si>
    <t>3249-2230</t>
  </si>
  <si>
    <t>3253-2250</t>
  </si>
  <si>
    <t>Psyk. Slag.-Retspsyk. Opsøgende Team</t>
  </si>
  <si>
    <t>3270-2270</t>
  </si>
  <si>
    <t>3273-2270</t>
  </si>
  <si>
    <t>3274-2270</t>
  </si>
  <si>
    <t>PSAFVOSELV</t>
  </si>
  <si>
    <t>3275-2270</t>
  </si>
  <si>
    <t>PSAFKØLILE</t>
  </si>
  <si>
    <t>Psyk - AFS - Liaisonpsykiatri - Ledelse</t>
  </si>
  <si>
    <t>3277-2270</t>
  </si>
  <si>
    <t>PSAFSLFLLE</t>
  </si>
  <si>
    <t>Psyk - AFS - Traum. Flygtn. - Ledelse</t>
  </si>
  <si>
    <t>3280-2270</t>
  </si>
  <si>
    <t>3282-2270</t>
  </si>
  <si>
    <t>3283-2270</t>
  </si>
  <si>
    <t>3292-2270</t>
  </si>
  <si>
    <t>3295-2270</t>
  </si>
  <si>
    <t>3301-2101</t>
  </si>
  <si>
    <t>3302-2101</t>
  </si>
  <si>
    <t>3303-2101</t>
  </si>
  <si>
    <t>3304-2101</t>
  </si>
  <si>
    <t>3308-2101</t>
  </si>
  <si>
    <t>3309-2101</t>
  </si>
  <si>
    <t>PSFÆKLBYSP</t>
  </si>
  <si>
    <t>Psyk - FÆ - Kliniske Byggere SP</t>
  </si>
  <si>
    <t>3310-2130</t>
  </si>
  <si>
    <t>3311-2130</t>
  </si>
  <si>
    <t>3312-2130</t>
  </si>
  <si>
    <t>3313-2130</t>
  </si>
  <si>
    <t>3314-2130</t>
  </si>
  <si>
    <t>3330-2270</t>
  </si>
  <si>
    <t>3331-2270</t>
  </si>
  <si>
    <t>PSAFSLD6LE</t>
  </si>
  <si>
    <t>DP Slagelse + SL6 - Ledelse</t>
  </si>
  <si>
    <t>3331-2270j</t>
  </si>
  <si>
    <t>PSAFSLSL6-j</t>
  </si>
  <si>
    <t>3333-2270</t>
  </si>
  <si>
    <t>3334-2270</t>
  </si>
  <si>
    <t>PSAFSLPTSD</t>
  </si>
  <si>
    <t>Psyk - AFS - PTSD - Regionsfunktion (K)</t>
  </si>
  <si>
    <t>3336-2270</t>
  </si>
  <si>
    <t>3340-2250</t>
  </si>
  <si>
    <t>3342-2250</t>
  </si>
  <si>
    <t>PSRESL8LED</t>
  </si>
  <si>
    <t>Psyk. Slag. - Afsnitsledelse SL8</t>
  </si>
  <si>
    <t>3343-2250</t>
  </si>
  <si>
    <t>PSRESL9LED</t>
  </si>
  <si>
    <t>Psyk. Slag. - Afsnitsledelse SL9</t>
  </si>
  <si>
    <t>3345-2250</t>
  </si>
  <si>
    <t>Psyk. Slag. - Afsnitsledelse SL10</t>
  </si>
  <si>
    <t>3346-2250</t>
  </si>
  <si>
    <t>PSRELED11</t>
  </si>
  <si>
    <t>Psyk. Slag. - Afsnitsledelse SL11</t>
  </si>
  <si>
    <t>3347-2250</t>
  </si>
  <si>
    <t>PSRESVID</t>
  </si>
  <si>
    <t>3348-2250</t>
  </si>
  <si>
    <t>3349-2105</t>
  </si>
  <si>
    <t>3350-2250</t>
  </si>
  <si>
    <t>3351-2250</t>
  </si>
  <si>
    <t>3352-2250</t>
  </si>
  <si>
    <t>3360-2107</t>
  </si>
  <si>
    <t>3380-2120</t>
  </si>
  <si>
    <t>3382-2120</t>
  </si>
  <si>
    <t>3390-2101</t>
  </si>
  <si>
    <t>Tilgængelighed Greater Copenhagen&amp;Skåne</t>
  </si>
  <si>
    <t>501-5901</t>
  </si>
  <si>
    <t>FRUDSLUS</t>
  </si>
  <si>
    <t>Udslusningsboliger (K)</t>
  </si>
  <si>
    <t>TROPHEA TRO-SA01 v/Gregor Jemec</t>
  </si>
  <si>
    <t>ROSUH-p</t>
  </si>
  <si>
    <t>Arv – Gustav Jensen v/Mads Nordahl Sven.</t>
  </si>
  <si>
    <t>Hans Hasselbach - Kombinationsbehandling</t>
  </si>
  <si>
    <t>RORADI-p</t>
  </si>
  <si>
    <t>KØGYOB-p</t>
  </si>
  <si>
    <t>Liv la Cour Poulsen (18-000028)</t>
  </si>
  <si>
    <t>MicroRNA as biomarker of devel-opment of</t>
  </si>
  <si>
    <t>Internt RSSF Outcome measuremendts in H.</t>
  </si>
  <si>
    <t>Life-lung v/Christina Søs Andersen</t>
  </si>
  <si>
    <t>Health related quality of life and cogn.</t>
  </si>
  <si>
    <t>Mads Nordahl Svendsen (18-000042)</t>
  </si>
  <si>
    <t>Coping med komplekse symptomer i hverda.</t>
  </si>
  <si>
    <t>Anna Højager Christiansen (18-000846)</t>
  </si>
  <si>
    <t>Uffe Bødtger (18-000924)</t>
  </si>
  <si>
    <t>Kognitiv funktion før og efter opioired.</t>
  </si>
  <si>
    <t>NESA v/Henriette Busk (18-000852)</t>
  </si>
  <si>
    <t>Forskningsfremmende pulje(KU) v/Stig Br.</t>
  </si>
  <si>
    <t>KITE – RTH258B2302 v/Caroline Schmidt L.</t>
  </si>
  <si>
    <t>Våd AMD (Veluxfonden) v/Torben Lykke Sø.</t>
  </si>
  <si>
    <t>Dermatophytes in rodents from pet shops</t>
  </si>
  <si>
    <t>Malene Støchkel Frank (18- 000446)</t>
  </si>
  <si>
    <t>Sahar Moeini (18-000014) RSSF</t>
  </si>
  <si>
    <t>Lærke Heidam (18-001087) RSSF</t>
  </si>
  <si>
    <t>ROGYOB-P</t>
  </si>
  <si>
    <t>Timing af moderskabet (18-001087) RSSF</t>
  </si>
  <si>
    <t>Christian Bjørn Poulsen (18-001057)</t>
  </si>
  <si>
    <t>COMPAS v/Susanne Dalton (18-000042)</t>
  </si>
  <si>
    <t>Min teenagerhjerne -T. Kjær (18-000048)</t>
  </si>
  <si>
    <t>CAPAN v/Bibi Hølge-Hazelton (18-000060)</t>
  </si>
  <si>
    <t>Brystcancer kirurgi og ultralydsvejledte</t>
  </si>
  <si>
    <t>IMMUNOVAX v/Lene Boesby (17-001109)</t>
  </si>
  <si>
    <t>Effects or restricting intravenous fluid</t>
  </si>
  <si>
    <t>SINBAD -Vilhelm Pedersen og hustrus mind</t>
  </si>
  <si>
    <t>The encounter with the jealthcare system</t>
  </si>
  <si>
    <t>Internt RSSF Research into the individua</t>
  </si>
  <si>
    <t xml:space="preserve">Udvikling af software til undersøgelse </t>
  </si>
  <si>
    <t>Hjerteklapbetændelse med streptokok; år.</t>
  </si>
  <si>
    <t>Inklusion og fastholdelse af særligt så.</t>
  </si>
  <si>
    <t>Målrettet behandling af patienter med</t>
  </si>
  <si>
    <t xml:space="preserve">Screening patients with ischemic heart </t>
  </si>
  <si>
    <t>Studies of Combination Therapy with Int.</t>
  </si>
  <si>
    <t>Mirikizumab v/Signe Wildt (19-000131)</t>
  </si>
  <si>
    <t>Kemoterapi-relateret perifer nerveskade</t>
  </si>
  <si>
    <t xml:space="preserve">Projekt M18-891 Measure Up v/Gregor </t>
  </si>
  <si>
    <t>Projekt M16-067 v/ Lars Munck (19-000197</t>
  </si>
  <si>
    <t>Effectiveness of calcium electroporatio.</t>
  </si>
  <si>
    <t xml:space="preserve">Ethanol Lock v/Lothar Wiese (18-001087) </t>
  </si>
  <si>
    <t>Behandling af axillær hyperhidrose med</t>
  </si>
  <si>
    <t>Effekt og sikkerhed af Standard behandl.</t>
  </si>
  <si>
    <t>Does preoperative pain levels by venipu.</t>
  </si>
  <si>
    <t xml:space="preserve">Health related quality oof life after </t>
  </si>
  <si>
    <t>Tidlig Molekylærbiologisk Diagnostik af</t>
  </si>
  <si>
    <t>Combination Therapy with Interferon-Alf.</t>
  </si>
  <si>
    <t>Effect of Low-dose Interferon-alfa2a on</t>
  </si>
  <si>
    <t>Lars Kristian Munck (18-001087) RSSF</t>
  </si>
  <si>
    <t xml:space="preserve">Prævalensen af galdesyrediarré </t>
  </si>
  <si>
    <t>SINBAD v/Lars Kristian Munck (18-001087)</t>
  </si>
  <si>
    <t>RESET v/Ismail Göneur (19-000298)</t>
  </si>
  <si>
    <t>En ny strategi Lise Mette Rahbek Gjerdum</t>
  </si>
  <si>
    <t>Anna Højager Christiansen (18-001087)</t>
  </si>
  <si>
    <t xml:space="preserve">Stine Bull (18-001087) </t>
  </si>
  <si>
    <t>MONATI v/Peter Høgh (19-000265)</t>
  </si>
  <si>
    <t xml:space="preserve">Immune reg.-Thomas F. Hviid (18-001087) </t>
  </si>
  <si>
    <t>Tolerogenic/ Thomas F. Hviid (18-001087)</t>
  </si>
  <si>
    <t>Kemoterapi - Jørn Herrstedt(19-000085)</t>
  </si>
  <si>
    <t>Calcium EndoVe-Malene Broholm(18-000464)</t>
  </si>
  <si>
    <t>Learning curvesof pulm - Louise Tønnesen</t>
  </si>
  <si>
    <t>Citadel v/Christian Bjørn Poulsen (18-0.</t>
  </si>
  <si>
    <t>AEGIS-II Køge - Tonny Nielsen(18-000913)</t>
  </si>
  <si>
    <t>AEGIS-II Rosk - C. Toftager (18-000913)</t>
  </si>
  <si>
    <t>Dermtreat - Gregor Jemec samt(18-000771)</t>
  </si>
  <si>
    <t>Citadel/Incyte v/Christian Bjørn Poulsen</t>
  </si>
  <si>
    <t>DanHeart v/Niels Eske Bruun (18-000979)</t>
  </si>
  <si>
    <t>BO40336 v/Miroslaw Stelmach (18-000994)</t>
  </si>
  <si>
    <t>ENRICH - Christian B. Poulsen(18-001031)</t>
  </si>
  <si>
    <t xml:space="preserve">Willow v/Christian Meyer (18- 000909) </t>
  </si>
  <si>
    <t>Preoperative - Ismail Gögenur(18-001041)</t>
  </si>
  <si>
    <t>BioChic v/Christian Bjørn Poulsen</t>
  </si>
  <si>
    <t>RHINE v/Caroline Laugesen (19-000046)</t>
  </si>
  <si>
    <t>IMPassion030 - Vesna Glavicic(19-000304)</t>
  </si>
  <si>
    <t>FIRST v/Jørn Herrstedt (19-000325)</t>
  </si>
  <si>
    <t>Kristina Ibler (19-000321)</t>
  </si>
  <si>
    <t>Projekt M14 v/Lars Munck (19-000207)</t>
  </si>
  <si>
    <t>Phase II  - Redas Trepiakas (19-000333)</t>
  </si>
  <si>
    <t xml:space="preserve">PARAT v/Mads Nordahl Svendsen </t>
  </si>
  <si>
    <t xml:space="preserve">Projekt I3Y-MC-JPCM v/Redas Trepiakas </t>
  </si>
  <si>
    <t>Perseus v/Niels Emil Hermansen</t>
  </si>
  <si>
    <t>Platform v/Gregor Jemec (19-000353)</t>
  </si>
  <si>
    <t>POISE-3 v/Ismail Gögenur (19-000373)</t>
  </si>
  <si>
    <t>STAGED-PKD v/Bjarne Ørskov (19-000168)</t>
  </si>
  <si>
    <t>Projekt I3Y-MC-JPCM v/Redas Trepiakas</t>
  </si>
  <si>
    <t>ROSTAB-p</t>
  </si>
  <si>
    <t>NorDig Health – Leadpartner v/Jesper Ju.</t>
  </si>
  <si>
    <t>NorDig Health – Øjenafdelingen v/Torben</t>
  </si>
  <si>
    <t>NorDig Health – Neurologi v/Troels Kjær</t>
  </si>
  <si>
    <t>NorDig Health – Kirurgi v/Ismail Gögenu.</t>
  </si>
  <si>
    <t xml:space="preserve">Changing Cancer Care v/Gisela Felkl </t>
  </si>
  <si>
    <t>Changing Cancer Care v/Søren Tvilsted</t>
  </si>
  <si>
    <t>101-1045</t>
  </si>
  <si>
    <t>101-1046</t>
  </si>
  <si>
    <t>101-1048</t>
  </si>
  <si>
    <t>101-1066</t>
  </si>
  <si>
    <t>KØKIRUA3</t>
  </si>
  <si>
    <t>Sengeafsnit A3 - Kirurgi - Køge</t>
  </si>
  <si>
    <t>101-1067</t>
  </si>
  <si>
    <t>101-1137</t>
  </si>
  <si>
    <t>KØAKUTASA</t>
  </si>
  <si>
    <t>Sengeafsnit ASA  - Akut - Køge</t>
  </si>
  <si>
    <t>101-1235j</t>
  </si>
  <si>
    <t>KØØNH-j</t>
  </si>
  <si>
    <t>KØMEDIM3</t>
  </si>
  <si>
    <t>Sengeafsnit M3 - Medicin - Køge</t>
  </si>
  <si>
    <t>101-1283</t>
  </si>
  <si>
    <t>KØMEDIENDO</t>
  </si>
  <si>
    <t>Endokrinologi amb. - medicin - Køge</t>
  </si>
  <si>
    <t>101-1284</t>
  </si>
  <si>
    <t>KØMEDIGAST</t>
  </si>
  <si>
    <t>Gastroenterologi amb. - medicin - Køge</t>
  </si>
  <si>
    <t>101-7455i</t>
  </si>
  <si>
    <t>KØBIOK-i</t>
  </si>
  <si>
    <t>101-7455j</t>
  </si>
  <si>
    <t>KØBIOK-j</t>
  </si>
  <si>
    <t>104-1068</t>
  </si>
  <si>
    <t>105-1132</t>
  </si>
  <si>
    <t>ROAKUTMODT</t>
  </si>
  <si>
    <t>Modtagelsen - Akut - Roskilde</t>
  </si>
  <si>
    <t>105-1163j</t>
  </si>
  <si>
    <t>ROGYOB-j</t>
  </si>
  <si>
    <t>105-1359</t>
  </si>
  <si>
    <t>Pleje af hj. barn - Pædiatri - Køge</t>
  </si>
  <si>
    <t>105-7210</t>
  </si>
  <si>
    <t>ROKARDB33</t>
  </si>
  <si>
    <t>Dagafsnit B33 - Kardiologisk  Roskilde</t>
  </si>
  <si>
    <t>105-7238i</t>
  </si>
  <si>
    <t>ROPLBR-i</t>
  </si>
  <si>
    <t>105-7238j</t>
  </si>
  <si>
    <t>ROPLBR-j</t>
  </si>
  <si>
    <t>105-7354j</t>
  </si>
  <si>
    <t>ROONKO-j</t>
  </si>
  <si>
    <t>105-7454j</t>
  </si>
  <si>
    <t>ROBIOKLED-j</t>
  </si>
  <si>
    <t>1282-1102</t>
  </si>
  <si>
    <t>Steno - SUH Medicin Køge M1 Endokrinol.</t>
  </si>
  <si>
    <t>1351-1141</t>
  </si>
  <si>
    <t>Steno - SUH Pædiatrisk afd. Roskilde</t>
  </si>
  <si>
    <t>811-1619</t>
  </si>
  <si>
    <t>ROSTABSTRA</t>
  </si>
  <si>
    <t>Strategi og Plan. - Stab - Rosk.</t>
  </si>
  <si>
    <t>811-1620</t>
  </si>
  <si>
    <t>ROSTABFORS</t>
  </si>
  <si>
    <t>811-1647</t>
  </si>
  <si>
    <t>SPROANÆS12</t>
  </si>
  <si>
    <t>SP Intensiv afs. I 12 - Anæstesi - Rosk.</t>
  </si>
  <si>
    <t>4481-4831j</t>
  </si>
  <si>
    <t>RHSOCIAL-j</t>
  </si>
  <si>
    <t>3771-0001</t>
  </si>
  <si>
    <t>STENODIABE</t>
  </si>
  <si>
    <t>Steno Diabetes Center Sjælland</t>
  </si>
  <si>
    <t>3771-0001b</t>
  </si>
  <si>
    <t>STENODIABE-b</t>
  </si>
  <si>
    <t>3771-0003</t>
  </si>
  <si>
    <t>STBØRNUNGE</t>
  </si>
  <si>
    <t>Børn og unge</t>
  </si>
  <si>
    <t>3771-0005</t>
  </si>
  <si>
    <t>STSÅRBARE</t>
  </si>
  <si>
    <t>Sårbare patienter</t>
  </si>
  <si>
    <t>3771-0006</t>
  </si>
  <si>
    <t>STSAMMENHÆ</t>
  </si>
  <si>
    <t>Sammenhængende indsats</t>
  </si>
  <si>
    <t>3771-0007</t>
  </si>
  <si>
    <t>STUDDANNEL</t>
  </si>
  <si>
    <t>Uddannelse og kompetenceudvikling</t>
  </si>
  <si>
    <t>RHSSP-p</t>
  </si>
  <si>
    <t>The Phy Psy Trial (PPT)</t>
  </si>
  <si>
    <t>Sundhedsstyrelsen -Video- Projektledelse</t>
  </si>
  <si>
    <t>Sundhedsstyrelsen -Video- Frikøb akutafd</t>
  </si>
  <si>
    <t>KU – Kongresdeltagelse – Medicinrådet</t>
  </si>
  <si>
    <t>Børne pension - Forsikrede før 010107</t>
  </si>
  <si>
    <t>BGSIKRELME; Elmehuset: 4112-4122</t>
  </si>
  <si>
    <t>BGBIRKBO1; Birkehuset Bolig 1: 4114-4671</t>
  </si>
  <si>
    <t>BGBIRKBO2; Birkehuset Bolig 2: 4114-4672</t>
  </si>
  <si>
    <t>BGBIRKBO3; Birkehuset Bolig 3: 4114-4673</t>
  </si>
  <si>
    <t>BGBIRKBO4; Birkehuset Bolig 4: 4114-4674</t>
  </si>
  <si>
    <t>BGBIRKBO5; Birkehuset Bolig 5: 4114-4675</t>
  </si>
  <si>
    <t>BGBIRKBO6; Birkehuset Bolig 6: 4114-4576</t>
  </si>
  <si>
    <t>BNBOENBA1A; BN-Blochs Allé 1A: 4101-4440</t>
  </si>
  <si>
    <t>BNSPECHA71; BN-Havnegade 71: 4114-4439</t>
  </si>
  <si>
    <t>RHDU-p; PFI - Regional Infrastruktur til Sund.EK: 1161330015</t>
  </si>
  <si>
    <t>RHPFI-p; PFI - Regional Infrastruktur - Databank: 1161330016</t>
  </si>
  <si>
    <t>RHDU-p; Sundhedsprofilen: 1161501002</t>
  </si>
  <si>
    <t>RHDU-p; PFI – Produktion – Løn direkte til proj.: 1161505002</t>
  </si>
  <si>
    <t>RHDU-p; PFI – Produktion – Nucleinsyge - Rejse: 1161505003</t>
  </si>
  <si>
    <t>RHDU-p; PFI - Projekt 2032 - Relabee - Løn dire.: 1162001001</t>
  </si>
  <si>
    <t>RHDU-p; PFI - Projekt 2032 - Relabee - Rejse: 1162001002</t>
  </si>
  <si>
    <t>RHDU-p; PFI – Innovation – Projekt 2038 – Perso.: 1162001051</t>
  </si>
  <si>
    <t>RHPFI-p; PFI - Projekt 2042 - Tech Town: 1162001200</t>
  </si>
  <si>
    <t>RHPFI-p; PFI - Projekt 2043 - Hverdagsinnovation: 1162001300</t>
  </si>
  <si>
    <t>RHDU; Data og Udviklingsstøtte: 711-7100</t>
  </si>
  <si>
    <t>RHDNS-p; Introlæger - fase 1 - sygehus Nord: 1103002001</t>
  </si>
  <si>
    <t>RHDNS-p; Introlæger - fase 1 - Holbæk sygehus: 1103002003</t>
  </si>
  <si>
    <t>RHDNS-p; Introlæger - fase 1 - NSR sygehuse: 1103002004</t>
  </si>
  <si>
    <t>RHDNS-p; Introlæger - fase 1 - Nykøbing F. sygeh.: 1103002005</t>
  </si>
  <si>
    <t>RHDNS-p; Introlæger - fase 1 - Roskilde-Køge syg.: 1103002006</t>
  </si>
  <si>
    <t>RHDNS-p; Fase 2 og 3 læger (privat praksis): 1103003007</t>
  </si>
  <si>
    <t>RHDNS-p; Fase 2 læger (privat praksis): 1103003008</t>
  </si>
  <si>
    <t>RHDNS-p; Fase 3 læger (privat praksis): 1103003009</t>
  </si>
  <si>
    <t>RHDNS-p; Efteruddannelsesvejlederordningen: 1104005004</t>
  </si>
  <si>
    <t>RHDNSTAND-p; Øvrige regionsopgaver: 1104009005</t>
  </si>
  <si>
    <t>RHDNS-p; Controlling/monotorering i primærsekt.: 1105010000</t>
  </si>
  <si>
    <t>RHDNS-p; Tidlig opsporing af kræft i Region Sjæl.: 1105026000</t>
  </si>
  <si>
    <t>RHDNS-p; Projektkoordinator I (80% løndugift): 1105030011</t>
  </si>
  <si>
    <t>RHDNS-p; Projektkoordinator II (20% lønudgift): 1105030012</t>
  </si>
  <si>
    <t>RHDNS-p; Projektleder (100% lønudgift): 1105030013</t>
  </si>
  <si>
    <t>RHDNS-p; AC konsulent (50% lønudgift): 1105030014</t>
  </si>
  <si>
    <t>RHDNS-p; Sekretær (20 timer pr. uge - 54% lønudgift): 1105030015</t>
  </si>
  <si>
    <t>RHDNS-p; Øvrige konsulenter/projektmedarbejdere: 1105030016</t>
  </si>
  <si>
    <t>RHDNS-p; Projektrelaterede personaleudgifter - Be: 1105030017</t>
  </si>
  <si>
    <t>RHDNS-p; Post doc.  Benedikte (100% lønudgift): 1105030071</t>
  </si>
  <si>
    <t>RHDNS-p; Ph.d. 1: 1105030072</t>
  </si>
  <si>
    <t>RHDNS-p; Ph.d. 2: 1105030073</t>
  </si>
  <si>
    <t>RHDNS-p; Ph.d. 3: 1105030074</t>
  </si>
  <si>
    <t>RHDNSTAND; Den regionale tandpleje: 3901-3901</t>
  </si>
  <si>
    <t>RHDNS; Det Nære Sundhedsvæsen: 3902-3914</t>
  </si>
  <si>
    <t>RHDNSFEJØ; Lægebolig Fejø: 3903-3914</t>
  </si>
  <si>
    <t>RHDNSØVRIG; Øvrige på praksisområdet: 3905-3911</t>
  </si>
  <si>
    <t>RHDNS; Det Nære Sundhedsvæsen: 4000-3921</t>
  </si>
  <si>
    <t>RHDNSSEKR; Sekretariatet: 4001-3921</t>
  </si>
  <si>
    <t>RHDNSSPEC; Team Specialistråd. &amp; tekn. &amp; skalering: 4017-3922</t>
  </si>
  <si>
    <t>RHDNSBROEN; Broen til bedre sundhed: 4026-3923</t>
  </si>
  <si>
    <t>RHDNSFRIV; Frivillighed og civilsamfund: 4027-3923</t>
  </si>
  <si>
    <t>RHDNSBUD; Team budget analyse og afregning: 4040-3924</t>
  </si>
  <si>
    <t>RHDNSTAND; Den regionale tandpleje: 4042-39247</t>
  </si>
  <si>
    <t>RHDNSFEJØ; Lægebolig Fejø: 4056-3926</t>
  </si>
  <si>
    <t>HOBIOK-p; Afdelingsledelsen KBA Holbæk: 8051239000</t>
  </si>
  <si>
    <t>HOARMI-p; Ole Steen Mortensen, TOP-NEED: 8052507000</t>
  </si>
  <si>
    <t>HOGYOB-p; Heidi Fischer, MAMAACT: 8052516000</t>
  </si>
  <si>
    <t>HOGYOB-p; Ventetider I Center for Voldtægtsofre: 8052528000</t>
  </si>
  <si>
    <t>HOMEDI-p; Akbar Molazahi – Celgene: 8052532000</t>
  </si>
  <si>
    <t>HOMEDI-p; Michael Hecht Olsen – Danblock: 8052533000</t>
  </si>
  <si>
    <t>HOMEDI-p; Bo Abrahamsen – Health consequences of: 8052534000</t>
  </si>
  <si>
    <t>HOMEDI-p; Bo Abrahamsen – Health consequences of: 8052535000</t>
  </si>
  <si>
    <t>HOORTO-p; Ulla Riis Madsen – Amput Post Doc - Eks.: 8052543000</t>
  </si>
  <si>
    <t>HOGYOB-p; Lone Krebs -  Langtidskonsekvenser af : 8052561000</t>
  </si>
  <si>
    <t>HOARMI-p; Ole Steen Mortensen - Påvirker løftearb.: 8052562000</t>
  </si>
  <si>
    <t>HOMEDI-p; Michael Hecht Olsen - The Danish Atrial: 8052564000</t>
  </si>
  <si>
    <t>HOORTO-p; Ulla Riis Madsen – Amput Post Doc - nat.: 8052570000</t>
  </si>
  <si>
    <t>HOFYER-P; Thomas Vedste Aagaard - Ekstern: 8052577000</t>
  </si>
  <si>
    <t>HOFYER-P; Thomas Vedste Aagaard - Intern: 8052578000</t>
  </si>
  <si>
    <t>HOMEDI-p; Ilan Raymond, Prominent: 8071114000</t>
  </si>
  <si>
    <t>HOMEDI04-5; Nefrologisk 04-5 - Medicin - Holbæk: 103-1290</t>
  </si>
  <si>
    <t>HOMEDI035; Endokrinologisk 03-5 - Medicin - Holbæk: 103-1310</t>
  </si>
  <si>
    <t>HOPÆDISENG; Sengeafs - Børne- og Ungeafd - Holbæk: 103-1364</t>
  </si>
  <si>
    <t>HOPÆDINEON; Neonatal - Børne- og Ungeafd - Holbæk: 103-1366</t>
  </si>
  <si>
    <t>HOPÆDIAMB; Ambulatorie - Børne- og Ungeafd - Holbæk: 103-1368</t>
  </si>
  <si>
    <t>HOGENEFRIV; Frivillige - Generel - Holbæk: 103-1882</t>
  </si>
  <si>
    <t>HOGENEKOSA; Kommunesamarbejde - Generel - Holbæk: 103-1883</t>
  </si>
  <si>
    <t>HOMEDI-p; Steno - Holbæk Medicin sengeafsnit 04-5: 1312-1103</t>
  </si>
  <si>
    <t>HOPÆDI-p; Steno - Holbæk Pædiatrisk afd. Børneafd.: 1363-1142</t>
  </si>
  <si>
    <t>HOMEDI-p; Steno - Holbæk Medicin endokrinologi amb: 7565-1103</t>
  </si>
  <si>
    <t>KMSIKRSKOL; KM-Gl. Skolestue (VP): 4112-4217</t>
  </si>
  <si>
    <t>KMSIKRURAN; KM-Uranus: 4112-4220</t>
  </si>
  <si>
    <t>RHKHR-p; Flyttetilskud: 4002010005</t>
  </si>
  <si>
    <t>RHIT-p; Kompensation af CU’er: 1101066001</t>
  </si>
  <si>
    <t>RHITFOAP; IT Arkitektur og Portefølje: 801-6660</t>
  </si>
  <si>
    <t>RHITUDPRFI; IT Projektfinansiering: 801-6662</t>
  </si>
  <si>
    <t>KSK1HOSERV-j; Koncern Service Holbæk Service: 103-3741j</t>
  </si>
  <si>
    <t>KSK2NYLOGI-j; Koncern Service Nyk.F. Logistik: 104-3742j</t>
  </si>
  <si>
    <t>NYREKRUMID; Rekrutteringsmidler (K): 8056041000</t>
  </si>
  <si>
    <t>NYCENEPIDE-p; Professormidler – Elsebeth Lynge: 8056091000</t>
  </si>
  <si>
    <t>NYFSYGEHUS-p; Randi Jepsen (LOFUS) Accelerometermåling: 8056092000</t>
  </si>
  <si>
    <t>NYGYOB-p; CVO–midler til nedbringelse af ventetide: 8056104000</t>
  </si>
  <si>
    <t>NYCENEPIDE-p; Et trygt rum på akutafdelingen: 8056105000</t>
  </si>
  <si>
    <t>NYMEDI-p; Mohammed Toma: 8056108000</t>
  </si>
  <si>
    <t>NYCENEPIDE-p; Health profiles and all-cause mortality: 8056109000</t>
  </si>
  <si>
    <t>NYMEDI-p; Løn ph.d. stud. Mohammad Toma: 8056110000</t>
  </si>
  <si>
    <t>NYMEDI-p; Peter Clemmensen – Prognostic impact of : 8056112000</t>
  </si>
  <si>
    <t>NYANÆSINTE; Intensiv/opvågn. - Anæstesi - Nykøbing F: 104-2804</t>
  </si>
  <si>
    <t>NYANÆSANÆS; Anæstesi - Anæstesi - Nyk. F.: 104-2806</t>
  </si>
  <si>
    <t>NYMEDI-p; Steno - Nyk. F Intern medicin afsnit 140: 2859-1107</t>
  </si>
  <si>
    <t>NYMEDI-p; Steno - Nyk. F Intern medicin Amb.: 3410-1107</t>
  </si>
  <si>
    <t>NYMEDI-p; Steno - Nyk. F Intern medicin Amb. Naks.: 3411-1107</t>
  </si>
  <si>
    <t>NYMEDI-p; Steno - Nyk. F Intern medicin Amb. ETUB: 3412-1107</t>
  </si>
  <si>
    <t>NYPÆDI-p; Steno - Nyk. F Pædiatrisk Afsnit 30: 3420-1145</t>
  </si>
  <si>
    <t>NYPÆDI-p; Steno - Nyk. F Pædiatrisk Amb. 30: 3421-1145</t>
  </si>
  <si>
    <t>NYFÆLFORSK; Forskning Fælles Nykøbing F. (K): 811-2943</t>
  </si>
  <si>
    <t>NYCAMES; CAMES (K): 811-2982</t>
  </si>
  <si>
    <t>NYFÆLLØN; Løn Fælles Nykøbing F. (K): 811-2986</t>
  </si>
  <si>
    <t>SLGYOB-p; Jesper Stauner - Familieamb./drift: 8055125000</t>
  </si>
  <si>
    <t>SLGYOB-p; Smartphoneapplikation - inkontinens: 8055126000</t>
  </si>
  <si>
    <t>SLGYOB-p; Julie Stryhn - NeoThyr: 8055127000</t>
  </si>
  <si>
    <t>SLMEDI1+3-p; Jens Lomholt - HPS3/TIMI 55 - REVEAL: 8055284000</t>
  </si>
  <si>
    <t>SLMEDI1+3-p; Projekt 5305 - Odyssey EFC 11570: 8055305000</t>
  </si>
  <si>
    <t>NSRSYGEHUS-p; Børn med Juvenil Idoopatisk: 8055348000</t>
  </si>
  <si>
    <t>SLMEDI1+3-p; Lars P. Laugesen - ADEX Study - Geriatri: 8055430000</t>
  </si>
  <si>
    <t>SLFYER-p; Implementering af affolter metoden: 8055492000</t>
  </si>
  <si>
    <t>SLMEDI2-p; Projekt ENSURE: Jens Lomholt: 8055860000</t>
  </si>
  <si>
    <t>SLMEDI2-p; Afdelingsledelsens projektkonto til for.: 8055874000</t>
  </si>
  <si>
    <t>SLPÆDI-p; Afdelingsledelsens projektkonto til for.: 8055877000</t>
  </si>
  <si>
    <t>SLPÆDI-p; Mai-Britt Hägi-Pedersen - Effekt and exp: 8055906000</t>
  </si>
  <si>
    <t>SLMEDI2-p; Long term metabolic memory in te Steno: 8055908000</t>
  </si>
  <si>
    <t>SLPÆDI-p; Vibeke Aarup Kristensen - Chronic recur.: 8055912000</t>
  </si>
  <si>
    <t>SLPÆDI-p; Effekt and experience of PreHomeCare of: 8055920000</t>
  </si>
  <si>
    <t>SLFYER-p; Pætur Mikal Holm - Effekten af BFR-styr.: 8055928000</t>
  </si>
  <si>
    <t>SLMEDI1-p; Simon Bertram Reuter - Rational Approach: 8055929000</t>
  </si>
  <si>
    <t>SLGYOB-p; Vilma Nykvist - PostThyr: 8055931000</t>
  </si>
  <si>
    <t>SLMEDI1+3-p; Pernille Villumsen - Styrket indsats for: 8055934000</t>
  </si>
  <si>
    <t>SLMEDI1+3-p; At være aktiv i sygdomsforløb med kroni.: 8055942000</t>
  </si>
  <si>
    <t>SLMEDI1+3-p; RSPR, Uffe Bødtger: 8055946000</t>
  </si>
  <si>
    <t>SLFYER-p; Post.doc Charlotte Paaske Simony - inte.: 8055948000</t>
  </si>
  <si>
    <t>SLFYER-p; Post.doc Charlotte Paaske Simony - ekst.: 8055949000</t>
  </si>
  <si>
    <t>SLFYER-p; EXTRA PhD løn Gigtforeningen - Pætur H.: 8055952000</t>
  </si>
  <si>
    <t>SLPÆDI-p; Trivsel samarbejde og retfærdighed arb.: 8055953000</t>
  </si>
  <si>
    <t>SLMEDI2-p; Annemie Stege Bojer - Int. Diastolisk f.: 8055955000</t>
  </si>
  <si>
    <t>SLMEDI1+3-p; Simon Bertram Reuter - Ph.d. Rational a.: 8055957000</t>
  </si>
  <si>
    <t>SLMEDI2-p; Annemie Stege Bojer - Eks. Diastolisk f.: 8055958000</t>
  </si>
  <si>
    <t>SLMEDI2-p; John Larsen - Projekt The DAL GenE Trial: 8055959000</t>
  </si>
  <si>
    <t>SLMEDI1+3-p; Projekt Sprint - Uffe Bødtger: 8055960000</t>
  </si>
  <si>
    <t>SLMEDI1+3-p; Projekt KOL og betablokkere: Daniel Bec.: 8055962000</t>
  </si>
  <si>
    <t>SLMEDI2-p; Projekt Finesse - Jens Lomholdt: 8055963000</t>
  </si>
  <si>
    <t>SLMEDI2-p; Cardiac Magnetic Resonance Imaging in T.: 8055966000</t>
  </si>
  <si>
    <t>SLMEDI2-p; Projekt River: Jens Lomholdt: 8055968000</t>
  </si>
  <si>
    <t>SLFYER-p; Ph.d. Karen Andreasson - EKSTERN: 8055969000</t>
  </si>
  <si>
    <t>SLFYER-p; Ph.d. Karen Andreasson - INTERN: 8055970000</t>
  </si>
  <si>
    <t>SLMEDI1+3-p; Den multisyge patient COPD - Thor Brygg.: 8055972000</t>
  </si>
  <si>
    <t>SLMEDI1+3-p; Lungemed. forskn. - Uffe Bødtger - EKST.: 8055974000</t>
  </si>
  <si>
    <t>SLMEDI1+3-p; Lungemed. forskn. - Uffe Bødtger - INT.: 8055975000</t>
  </si>
  <si>
    <t>SLGYOB-p; Løft af kvaliteten på fødeafdelinger, E.: 8055977000</t>
  </si>
  <si>
    <t>SLFYER-p; Hvordan håndterer vi forandringer - Lis.: 8055985000</t>
  </si>
  <si>
    <t>SLPÆDI-p; Trivsel, samarbejde og retfærdighed, at: 8055986000</t>
  </si>
  <si>
    <t>SLMEDI2-p; Stipendium Hjerteforeningen, Annemie Bo.: 8055990000</t>
  </si>
  <si>
    <t>SLMEDI2-p; Stipendium Hjerteforeningen, Marin Heyn.: 8055991000</t>
  </si>
  <si>
    <t>SLMEDI1+3-p; Omstillingsprojekt ved fusion og reduk.: 8055995000</t>
  </si>
  <si>
    <t>SLFYER-p; EXTRA annuum - Pætur Holm - Intern: 8055996000</t>
  </si>
  <si>
    <t>SLMEDI1+3-p; Next-samarbejdet, Uffe Bødtger: 8055997000</t>
  </si>
  <si>
    <t>SLFYER-p; EXTRA - Pætur Holm - Intern: 8056000000</t>
  </si>
  <si>
    <t>SLFYER-p; Tryghed i hverdagen med KOL - styrkelse: 8056004000</t>
  </si>
  <si>
    <t>SLMEDI1+3-p; The effects of singing training for pa.: 8056014000</t>
  </si>
  <si>
    <t>SLMEDI1+3-p; Projekt Victoria: Jens Lomholdt: 8056018000</t>
  </si>
  <si>
    <t>SLMEDI1+3-p; Projekt Nissa: Uffe Bødtger: 8056020000</t>
  </si>
  <si>
    <t>SLMEDI1+3-p; Projekt Augustus: Jens Lomholdt: 8056022000</t>
  </si>
  <si>
    <t>SLPÆDI-p; TNF-alpha inhibitor behandling af juven.: 8056023000</t>
  </si>
  <si>
    <t>SLFYER-p; BEAT DB, phd.projekt_TF, Karen H Andrea.: 8056025000</t>
  </si>
  <si>
    <t>SLPÆDI-p; A phase 3 - Kim Kristensen– Ekstern: 8056029000</t>
  </si>
  <si>
    <t>SLMEDI1+3-p; The effects of signing training for pat.: 8056030000</t>
  </si>
  <si>
    <t>SLPÆDI-p; RSV-projekt - Kim Kristensen - Ekstern: 8056032000</t>
  </si>
  <si>
    <t>SLFYER-p; Midler til open access eller konference: 8056034000</t>
  </si>
  <si>
    <t>SLMEDI1+3-p; Breathe-Projekt - Uffe Bødtger og Thor: 8056036000</t>
  </si>
  <si>
    <t>SLMEDI1+3-p; Breathe-Projekt - Uffe Bødtger og Thor: 8056037000</t>
  </si>
  <si>
    <t>SLMEDI1+3-p; KOL og Betablokkere - Daniel Bech Rasmu.: 8056043000</t>
  </si>
  <si>
    <t>SLMEDI1+3-p; KOL og Betablokkere - Daniel Bech Rasmu.: 8056044000</t>
  </si>
  <si>
    <t>SLFYER-p; Physiotherapy for minor musculoskeletal : 8056046000</t>
  </si>
  <si>
    <t>SLFYER-p; Physiotherapy for minor musculoskeletal : 8056047000</t>
  </si>
  <si>
    <t>SLMEDI1+3-p; Antidepressant drugs and the risk of hy.: 8056054000</t>
  </si>
  <si>
    <t>SLPÆDI-p; Influenzavaccine Abbott - Kim Kristensen: 8056059000</t>
  </si>
  <si>
    <t>SLPÆDI-p; Donationer til børne ambulatorium – Jan.: 8056062000</t>
  </si>
  <si>
    <t>SLFYER-p; EDFI-Kohorten - Brian Clausen - Ekstern: 8056067000</t>
  </si>
  <si>
    <t>SLFYER-p; EDFI-Kohorten - Brian Clausen - Intern: 8056068000</t>
  </si>
  <si>
    <t>SLFYER-p; BEAT DB, phd.projekt, Karen H Andreasson: 8056074000</t>
  </si>
  <si>
    <t>SLMEDI1+3-p; Sygehusapotek medicinkonto - Kristine R.: 8056075000</t>
  </si>
  <si>
    <t>SLSTAB-p; Pharmacus – Cecilie Risør – intern: 8056076000</t>
  </si>
  <si>
    <t>SLFYER-p; Nesa – Henriette Busk – Ekstern: 8056077000</t>
  </si>
  <si>
    <t>SLFYER-p; Nesa – Henriette Busk – Intern: 8056078000</t>
  </si>
  <si>
    <t>SLPÆDI-p; Dan-Pæd-Med – Pernille Mathiesen - Ekst.: 8056080000</t>
  </si>
  <si>
    <t>SLMEDI1+3-p; Mechanisms of immune tolerance – Nasrin: 8056082000</t>
  </si>
  <si>
    <t>SLMEDI1+3-p; KOL og brugerinvolvering – I.C. Andersen: 8056094000</t>
  </si>
  <si>
    <t>NÆIMMU-p; Ovariecancer – Nanna Skov Nielsen - I: 8056096000</t>
  </si>
  <si>
    <t>SLMEDI1+3-p; Jørgen Guldberg-Møller - intern: 8056099000</t>
  </si>
  <si>
    <t>NÆIMMU-p; Projektkonto – Isabella Charlotte Loft: 8056101000</t>
  </si>
  <si>
    <t>SLSTAB-p; MinSP – Stine Sletterød – Intern: 8056102000</t>
  </si>
  <si>
    <t>SLSTAB-p; Pro projekt – Stine Sletterød - Intern: 8056103000</t>
  </si>
  <si>
    <t>SLFYER-p; Lifestyle-oriented occupational therapy: 8056106000</t>
  </si>
  <si>
    <t>SLFYER-p; Lifestyle-oriented occupational therapy: 8056107000</t>
  </si>
  <si>
    <t>NÆIMMU-p; The genetics of fungal and human papill.: 8056117000</t>
  </si>
  <si>
    <t>NÆIMMU-p; The genetics of fungal and human papill.: 8056118000</t>
  </si>
  <si>
    <t>SLMEDI1+3-p; Graviditetsrelateret forbedring af mult.: 8056119000</t>
  </si>
  <si>
    <t>SLMEDI1+3-p; CASCADE – Uffe Bødtger - Ekstern: 8056120000</t>
  </si>
  <si>
    <t>SLMEDI1+3-p; Nicolai Aarup Obling - Ekstern: 8056121000</t>
  </si>
  <si>
    <t>SLMEDI1+3-p; Nicolai Aarup Obling - Intern: 8056122000</t>
  </si>
  <si>
    <t>SLMEDI1+3-p; Demensudredningsenhed–Benedikte Wanscher: 8056124000</t>
  </si>
  <si>
    <t>SLMEDI1+3-p; Ostro - Uffe Bødtger - Ekstern: 8075101000</t>
  </si>
  <si>
    <t>SLMEDI1+3-p; Breathe-Projekt - Uffe Bødtger og Thor: 8107011000</t>
  </si>
  <si>
    <t>SLMEDI1+3-p; Birgitte Klinkby - KRAM-projekt: 8800022003</t>
  </si>
  <si>
    <t>SLAKUTSTUD; Studerende - Akutafdelingen - Slagelse: 102-2212</t>
  </si>
  <si>
    <t>SLMEDI1LÆG; Læger - Medicin 1 - Slagelse: 102-7401</t>
  </si>
  <si>
    <t>SLMEDI2LÆG; Læger - Medicin 2 - Slagelse: 102-7411</t>
  </si>
  <si>
    <t>SLMEDI2HJE; Hjerteafsnit 1 - Medicin 2 - Slagelse: 102-7413</t>
  </si>
  <si>
    <t>SLMEDI1HJE; Afsn hjerne nervesygdom Medicin 3 Slag.: 102-7423</t>
  </si>
  <si>
    <t>SLMEDI3AMB; Neurologisk Ambulatorium Medicin 3 Slag.: 102-7428</t>
  </si>
  <si>
    <t>SLMEDI2TAG; Hjemtagsklinikken: 102-7533</t>
  </si>
  <si>
    <t>SLANÆSLÆGE; Læger - Anæstesi - Slagelse: 102-7552</t>
  </si>
  <si>
    <t>SLANÆSLÆSE; Lægesekretærer - Anæstesi - Slagelse: 102-7553</t>
  </si>
  <si>
    <t>SLANÆSANÆS; Anæstesi afsnit - Anæstesi - Slagelse: 102-7554</t>
  </si>
  <si>
    <t>SLANÆSINTE; Intensiv afsnit - Anæstesi - Slagelse: 102-7555</t>
  </si>
  <si>
    <t>SLANÆSSTER; Sterilcentral - Anæstesi - Slagelse: 102-7556</t>
  </si>
  <si>
    <t>SLANÆSINAF; Intermediært afsnit - Anæstesi - Slag.: 102-7557</t>
  </si>
  <si>
    <t>SLANÆSOPPA; Operation - Anæstesi - Slagelse: 102-7558</t>
  </si>
  <si>
    <t>SLGYOBAMB; Gyn ambulatorium - GynObs Slagelse: 106-2141</t>
  </si>
  <si>
    <t>SLGYOBMBAF; Mor-Barn afsnit - GynObs - Slagelse: 106-2144</t>
  </si>
  <si>
    <t>SLGYOBGAMB; Amb for Gravide - GynObs - Slagelse: 106-2147</t>
  </si>
  <si>
    <t>SLGYOBJORD; Jordemodercenter - GynObs - Slagelse: 106-2149</t>
  </si>
  <si>
    <t>SLGYOBLÆGE; Læger - GynObs - Slagelse: 106-2150</t>
  </si>
  <si>
    <t>SLGYOBLÆSE; Lægesekretærer - GynObs - Slagelse: 106-2151</t>
  </si>
  <si>
    <t>SLPÆDILÆGE; Læger Børne- &amp; Ungeafdelingen Slagelse: 106-2286</t>
  </si>
  <si>
    <t>SLPÆDILÆSE; Lægesekretærer Børne- &amp; Ungeafd Slagelse: 106-2287</t>
  </si>
  <si>
    <t>NÆGARAUROL; Urologi Garantiklinikken: 106-2622</t>
  </si>
  <si>
    <t>NÆGARAORTO; Ortopædkirurgi Garantiklinikken: 106-2623</t>
  </si>
  <si>
    <t>NÆGARAKARD; Kardiologi Garantiklinikken: 106-2624</t>
  </si>
  <si>
    <t>NÆGARARADI; Radiologi Garantiklinikken: 106-2625</t>
  </si>
  <si>
    <t>NÆGARAKIRU; Kirurgi Garantiklinikken: 106-2626</t>
  </si>
  <si>
    <t>NÆGARAREUM; Reumatologi Garantiklinikken: 106-2627</t>
  </si>
  <si>
    <t>NÆGARANEUR; Neurologi Garantiklinikken: 106-2628</t>
  </si>
  <si>
    <t>NÆGARAØVRI; Øvrige specialer Garantiklinikken: 106-2629</t>
  </si>
  <si>
    <t>NÆMEDI1KOM; Kompetencecenter for lungesygdom Næstved: 106-7442</t>
  </si>
  <si>
    <t>NÆANÆSLÆGE; Læger - Anæstesi - Næstved: 106-7542</t>
  </si>
  <si>
    <t>NÆANÆSLÆSE; Lægesekretærer - Anæstesi - Næstved: 106-7543</t>
  </si>
  <si>
    <t>NÆANÆSOPER; Operation - Anæstesi - Næstved: 106-7544</t>
  </si>
  <si>
    <t>NÆANÆSANÆS; Anæstesi - Anæstesi - Næstved: 106-7545</t>
  </si>
  <si>
    <t>NÆANÆSOPVÅ; Opvågning - Anæstesi - Næstved: 106-7546</t>
  </si>
  <si>
    <t>NÆANÆSSTER; Sterilcentralen - Anæstesi - Næstved: 106-7547</t>
  </si>
  <si>
    <t>NÆANÆSSAMM; Sammedagskirurgi - Anæstesi - Næstved: 106-7548</t>
  </si>
  <si>
    <t>NÆANÆSSMER; Smerteklinikken - Anæstesi - Næstved: 106-7551</t>
  </si>
  <si>
    <t>RIANÆSANÆS; Anæstesi - Anæstesi - Ringsted: 123-7549</t>
  </si>
  <si>
    <t>RIANÆSOPER; Operation - Anæstesi - Ringsted: 123-7550</t>
  </si>
  <si>
    <t>SLPÆDI-p; Steno - NSR B&amp;U Sengeafsnit Næstved: 2294-1144</t>
  </si>
  <si>
    <t>SLPÆDI-p; Steno - NSR B&amp;U Amb. Næstved: 2295-1144</t>
  </si>
  <si>
    <t>SLMEDI2-p; Steno - NSR Medicin 2 Amb. Slagelse: 7531-1505</t>
  </si>
  <si>
    <t>SLMEDI2-p; Steno - NSR Medicin 2 Amb. Næstved: 7532-1505</t>
  </si>
  <si>
    <t>SLANÆS; Anæstesi - Slagelse: 811-7540</t>
  </si>
  <si>
    <t>NÆANÆSFORS; Driftsmæssig forskning Anæstesi Næst.(K): 811-7541</t>
  </si>
  <si>
    <t>SLMULT; Center for Multisygdom og Kronisk sygdom: 811-7600</t>
  </si>
  <si>
    <t>PSFÆ-p; Svend Christensen - Afprøvning af netvæ.: 8152033000</t>
  </si>
  <si>
    <t>PSFÆ-p; Svend Christensen - Shared Care indsats: 8152034000</t>
  </si>
  <si>
    <t>PSFÆ-p; Åke Packness: 8152035000</t>
  </si>
  <si>
    <t>PSFÆ-p; Lene Lauge Berring - Deeskalering: 8152038000</t>
  </si>
  <si>
    <t>PSFÆ-p; Åke Packness - 2. uddeling 2015: 8152054000</t>
  </si>
  <si>
    <t>PSFÆ-p; Erik Simonsens, Skizotypi og borderline: 8152068000</t>
  </si>
  <si>
    <t>PSFÆ-p; Michael Haurum Marcussen: Effekt af int.: 8152070000</t>
  </si>
  <si>
    <t>PSFÆ-p; Tine Stougaard Dall Harpøth: Mentalizin.: 8152071000</t>
  </si>
  <si>
    <t>PSFÆ-p; Svend Christensen - Udrulning af samarb.: 8152084000</t>
  </si>
  <si>
    <t>PSFÆ-p; Ole Jakob Storebø, PRISMA-projekt: 8152087000</t>
  </si>
  <si>
    <t>PSFÆ-p; Stephen Austin, E11010 IMPACHS: 8152100000</t>
  </si>
  <si>
    <t>PSFÆ-p; Lene Halling Hastrup: Care pathways and: 8152111000</t>
  </si>
  <si>
    <t>PSFÆ-p; Erik Simonsen, Københavns Universitet.: 8152114000</t>
  </si>
  <si>
    <t>PSFÆ-p; Sundhedsøkonomisk analyse af brugerstyr.: 8152118000</t>
  </si>
  <si>
    <t>PSBU-p; Mette Foldager, B&amp;U, Annuum : 8152120000</t>
  </si>
  <si>
    <t>PSVEST-P; Afprøvning af fæl. tværsektorielle teams: 8152123000</t>
  </si>
  <si>
    <t>PSRETS-p; Kirstine Højgaard Dichmann: Terapi_Rets.: 8152124000</t>
  </si>
  <si>
    <t>PSRETS-p; Kirstine Højgaard Dichmann: Terapi_Rets.: 8152125000</t>
  </si>
  <si>
    <t>PS-p; Regionale akutte udrykningstjenester: 8152126000</t>
  </si>
  <si>
    <t>PS-p; Co-designing web-based psychoeducational: 8152127000</t>
  </si>
  <si>
    <t>PSAFS-p; OBEL – 2019 – 2021, Torben Moe: 8152128000</t>
  </si>
  <si>
    <t>PSSYD-p; Trygfonden - Projekt Safewards: 8152129000</t>
  </si>
  <si>
    <t>PSVEST-P; Sidse Arnfred: Videotek - RCT (RS)  : 8152130000</t>
  </si>
  <si>
    <t>PSBU-p; Bodil Aggernæs, Psykisk helbred hos børn: 8152131000</t>
  </si>
  <si>
    <t>PSØST-p; Line Lindhardt, ØST: TOP-NEED DeTection: 8152132000</t>
  </si>
  <si>
    <t>PSAFS-p; Lise Møller, AFS: Traumatic Experiences: 8152133000</t>
  </si>
  <si>
    <t>PSFÆ-p; Lea Steen Petersen -  Cognitive functio.: 8152134000</t>
  </si>
  <si>
    <t>PSFÆ-p; Ole Jacob Storebø: RCT kontrol behandli.: 8152135000</t>
  </si>
  <si>
    <t>PSFÆ-p; Bo Bach – PROM Projekt: 8152136000</t>
  </si>
  <si>
    <t>PS; Psykiatriområdet: 3101-2101</t>
  </si>
  <si>
    <t>PS-b; Psykiatriområdet: 3101-2101b</t>
  </si>
  <si>
    <t>PSFÆNÆINLE; Psyk - FÆ - Psyk Info: 3110-2109</t>
  </si>
  <si>
    <t>PSFÆHU; Psyk. FÆ  Psykiatriledelsens stab: 3119-2102</t>
  </si>
  <si>
    <t>PSTEKNIK; Psyk - Teknisk afdeling: 3120-2120</t>
  </si>
  <si>
    <t>PSTEROTEKN; Psyk - Teknisk afdeling - Roskilde: 3122-2120</t>
  </si>
  <si>
    <t>PSTEVOTEKN; Psyk - Teknisk afdeling - Vordingborg: 3124-2120</t>
  </si>
  <si>
    <t>PSVEST; Psyk. Slag. - Afdelingsledelse Vest: 3130-2130</t>
  </si>
  <si>
    <t>PSVEST-p; Steno - Psykiatrien Vest: 3131-2130</t>
  </si>
  <si>
    <t>PSVESLKLIN; Psyk. Slag. - Psykiatrisk klinik: 3132-2130</t>
  </si>
  <si>
    <t>PSVEHOKLIN; Psykiatrien Holbæk - Psykiatrisk klinik: 3133-2130</t>
  </si>
  <si>
    <t>PSVESLDP; Psyk. Slag. - Distriktspsykiatrien: 3134-2130</t>
  </si>
  <si>
    <t>PSVEHODP; Psyk. Holbæk - Distriktspsykiatrien: 3135-2130</t>
  </si>
  <si>
    <t>PSVENSDP; Psyk. Nyk. Sj. - Distriktspsykiatrien: 3136-2130</t>
  </si>
  <si>
    <t>PSVESODP; Psykiatrien Sorø - Distriktspsykiatrien: 3137-2130</t>
  </si>
  <si>
    <t>PSVEKADP; Psyk. Kalundborg - Distriktspsykiatrien: 3138-2130</t>
  </si>
  <si>
    <t>PSVERIDP; Psyk. Ringsted - Distriktspsykiatrien: 3139-2130</t>
  </si>
  <si>
    <t>PSVESLAMBA; Psyk - VE - Ambulant Akutteam (K): 3159-2130</t>
  </si>
  <si>
    <t>PSSYD; Psyk - Psykiatrien Syd: 3160-2160</t>
  </si>
  <si>
    <t>PSSYVO4144; Psyk - SY - S4 - bygning 41 + 44 - Psyk.: 3161-2160</t>
  </si>
  <si>
    <t>PSSYVOECT; Psyk - SY - ECT-klinik Vordingborg (K): 3162-2160</t>
  </si>
  <si>
    <t>PSSYVOCENL; Psyk - SY - Centerterapien - Vordingborg: 3163-2160</t>
  </si>
  <si>
    <t>PSSYVOPAKU; Psyk - SY - Psyk. Akut Modtagel. - Vord.: 3166-2160</t>
  </si>
  <si>
    <t>PSSYVO2932; Psyk - SY - Afsnit S1 - 29+32 - Vord.: 3189-2160</t>
  </si>
  <si>
    <t>PSSYVO28; Psyk - SY - Afsnit S2 - 28 - Vordingborg: 3190-2160</t>
  </si>
  <si>
    <t>PSSYVO3640; Psyk - SY - Afsnit S3 - 36+40 - Vord.: 3191-2160</t>
  </si>
  <si>
    <t>PSSYVOKLIN; Psyk - SY - Psykiatrisk klinik Psyk. Syd: 3192-2160</t>
  </si>
  <si>
    <t>PSSYVODPNM; Psyk - SY - DP Nykøbing-Maribo: 3193-2160</t>
  </si>
  <si>
    <t>PSSYVODPNV; Psyk - SY - DP Næstved-Vordingborg: 3194-2160</t>
  </si>
  <si>
    <t>PSSYVOAMAK; Psyk - SY - Ambulant Akutteam (K): 3195-2160</t>
  </si>
  <si>
    <t>PSØST; Psyk - Psykiatrien Øst: 3210-2210</t>
  </si>
  <si>
    <t>PSØSAMBU; Psyk - ØS - Ambulant Akutteam (K): 3211-2210</t>
  </si>
  <si>
    <t>PSØSKØPSYK; Psyk - ØS - Psyk. Klinik Køge: 3212-2210</t>
  </si>
  <si>
    <t>PSØSROPSYK; Psyk - ØS - Psykiatrisk klinik Roskilde: 3213-2210</t>
  </si>
  <si>
    <t>PSØSRODP; Psyk - ØS - DP Roskilde: 3215-2210</t>
  </si>
  <si>
    <t>PSØSROAKUT; Psyk - ØS - Psyk. Akut Modtagel. - Rosk.: 3217-2210</t>
  </si>
  <si>
    <t>PSØSROAKUT-i; Psyk - ØS - Psyk. Akut Modtagel. - Rosk.: 3217-2210i</t>
  </si>
  <si>
    <t>PSØSROKOMP; Psyk - ØS - Komp.cent. for deb. Psykose: 3218-2210</t>
  </si>
  <si>
    <t>PSØSGRKØDP; Psyk - ØS - DP Greve-Køge - Ledelse: 3220-2210</t>
  </si>
  <si>
    <t>PSØSROØ1; Psyk - ØS - Afsnit Ø1 - Roskilde: 3221-2210</t>
  </si>
  <si>
    <t>PSØSROØ2; Psyk - ØS - Afsnit Ø2 - Roskilde: 3222-2210</t>
  </si>
  <si>
    <t>PSØSROØ3; Psyk - ØS - Afsnit Ø3 - Roskilde: 3223-2210</t>
  </si>
  <si>
    <t>PSØSROECT; Psyk - ØS - ECT-ØST (K): 3229-2210</t>
  </si>
  <si>
    <t>PSBU; Psyk - Afd. for Børne- og Ungdomspsyk.: 3230-2230</t>
  </si>
  <si>
    <t>PSBU-j; Psyk - Afd. for Børne- og Ungdomspsyk.: 3230-2230j</t>
  </si>
  <si>
    <t>PSBUROU1; Psyk - BU - Ungd.psyk.afs. U1 - Roskilde: 3241-2230</t>
  </si>
  <si>
    <t>PSBUROU2; Psyk - BU - Cent.f.spisefor. U2 - Rosk.: 3242-2230</t>
  </si>
  <si>
    <t>PSBUROU3; Psyk - BU - Børnepsyk.afs. U3 - Roskilde: 3243-2230</t>
  </si>
  <si>
    <t>PSBUROU3VI; Psyk - BU - B.psyk.afs. U3 -Rosk.-vikar: 3244-2230</t>
  </si>
  <si>
    <t>PSBUROKLI1; Psyk - BU - B&amp;U-psyk.klinik 1 - Roskilde: 3245-2230</t>
  </si>
  <si>
    <t>PSBUROKLI2; Psyk - BU - B&amp;U-psyk.klinik 2 - Roskilde: 3246-2230</t>
  </si>
  <si>
    <t>PSBUNÆKLIN; Psyk - BU - B&amp;U-psyk. klinik - Næstved: 3247-2230</t>
  </si>
  <si>
    <t>PSBUHOKLIN; Psyk - BU - B&amp;U-psyk. klinik - Holbæk: 3248-2230</t>
  </si>
  <si>
    <t>PSBUROPSYK; Psyk - BU - Klinik for psykoterapi: 3249-2230</t>
  </si>
  <si>
    <t>PSREKOMPCT; Psyk. Slag.-Retspsyk. Opsøgende Team: 3253-2250</t>
  </si>
  <si>
    <t>PSAFS; Psyk - Afd. for Specialfunktioner: 3270-2270</t>
  </si>
  <si>
    <t>PSAFVOHUKO; Psyk. Hukommelsesklinik - Vordingborg: 3273-2270</t>
  </si>
  <si>
    <t>PSAFVOSELV; Psyk - AFS - Lia.-Kl.for Selvm.-Vord.(K): 3274-2270</t>
  </si>
  <si>
    <t>PSAFKØLILE; Psyk - AFS - Liaisonpsykiatri - Ledelse: 3275-2270</t>
  </si>
  <si>
    <t>PSAFSLFLLE; Psyk - AFS - Traum. Flygtn. - Ledelse: 3277-2270</t>
  </si>
  <si>
    <t>PSAFKØCARE; Psyk - AFS - Lia. - Komp.cen-Shared Care: 3280-2270</t>
  </si>
  <si>
    <t>PSAFRODP; Psyk - AFS - DP for ældre - Roskilde: 3282-2270</t>
  </si>
  <si>
    <t>PSAFVODPÆL; Psyk - AFS - DP for ældre - Vordingborg: 3283-2270</t>
  </si>
  <si>
    <t>PSAFVOG2; Psyk - AFS - Afsnit G2 - Vordingborg: 3292-2270</t>
  </si>
  <si>
    <t>PSAFKØSELV; Psyk - AFS - Lia. - Kl. for Selvm.- Køge: 3295-2270</t>
  </si>
  <si>
    <t>PSFÆSLSERV; Psyk - FÆ - Fælles Service Slagelse: 3301-2101</t>
  </si>
  <si>
    <t>PSFÆBYGN; Psyk - FÆ - Bygningsvedligeholdelse (K): 3302-2101</t>
  </si>
  <si>
    <t>PSFÆSPUDSY; Psyk - FÆ - Specialudd. af sygeplej. (K): 3303-2101</t>
  </si>
  <si>
    <t>PSFÆKOREDE; Psyk - FÆ - Komp. Relat. og Deeskalering: 3304-2101</t>
  </si>
  <si>
    <t>PSFÆETABPL; Psyk - FÆ - Etabl. af de særlige pladser: 3308-2101</t>
  </si>
  <si>
    <t>PSFÆKLBYSP; Psyk - FÆ - Kliniske Byggere SP: 3309-2101</t>
  </si>
  <si>
    <t>PSVESLAKUT; Psyk. Slag. - Psykiatrisk akutmodtagelse: 3310-2130</t>
  </si>
  <si>
    <t>PSVESL4; Psyk. Slag. - Voksenpsyk. afsnit SL4: 3311-2130</t>
  </si>
  <si>
    <t>PSVESL2; Psyk. Slag. - Voksenpsyk. afsnit SL2: 3312-2130</t>
  </si>
  <si>
    <t>PSVESL3; Psyk. Slag. - Voksenpsyk. afsnit SL3: 3313-2130</t>
  </si>
  <si>
    <t>PSVESL5; Psyk. Slag. - Voksenpsyk. afsnit SL5: 3314-2130</t>
  </si>
  <si>
    <t>PSAFSLDPÆL; Psyk - AFS - Slagelse - DP for ældre: 3330-2270</t>
  </si>
  <si>
    <t>PSAFSLD6LE; DP Slagelse + SL6 - Ledelse: 3331-2270</t>
  </si>
  <si>
    <t>PSAFSLSL6-j; Psyk - AFS - Ældrepsykiatri afsnit SL6: 3331-2270j</t>
  </si>
  <si>
    <t>PSAFSLFLYG; Psyk - AFS - Kl. for Traumat. Flygtninge: 3333-2270</t>
  </si>
  <si>
    <t>PSAFSLPTSD; Psyk - AFS - PTSD - Regionsfunktion (K): 3334-2270</t>
  </si>
  <si>
    <t>PSAFKØFLYG; Psyk - AFS - Traum. Flygtn. - Køge: 3336-2270</t>
  </si>
  <si>
    <t>PSRETS; Psyk - Afd. for Retspsykiatri: 3340-2250</t>
  </si>
  <si>
    <t>PSRESL8LED; Psyk. Slag. - Afsnitsledelse SL8: 3342-2250</t>
  </si>
  <si>
    <t>PSRESL9LED; Psyk. Slag. - Afsnitsledelse SL9: 3343-2250</t>
  </si>
  <si>
    <t>PSRE01LED; Psyk. Slag. - Afsnitsledelse SL10: 3345-2250</t>
  </si>
  <si>
    <t>PSRELED11; Psyk. Slag. - Afsnitsledelse SL11: 3346-2250</t>
  </si>
  <si>
    <t>PSRE345LED; Psyk. Slag. - Afsnitsled. SL13 SL14 SL15: 3348-2250</t>
  </si>
  <si>
    <t>PSFÆSLVISI; Psyk - FÆ - Psykiatrisk Visitationsklin.: 3349-2105</t>
  </si>
  <si>
    <t>PSRE345S13; Psyk. Slag. - Sikringsafd. afsnit SL 13: 3350-2250</t>
  </si>
  <si>
    <t>PSRE345S14; Psyk. Slag. - Sikringsafd. afsnit SL 14: 3351-2250</t>
  </si>
  <si>
    <t>PSRE345S15; Psyk. Slag. - Sikringsafd. afsnit SL 15: 3352-2250</t>
  </si>
  <si>
    <t>PSFÆSLFORS; Psyk - FÆ - Psykiatrisk Forskningsenhed: 3360-2107</t>
  </si>
  <si>
    <t>PSTESLTEKN; Psyk - Teknisk afdeling - Slagelse: 3380-2120</t>
  </si>
  <si>
    <t>PSTESLSIKK; Psyk - Sikkerhed og drift - Slagelse: 3382-2120</t>
  </si>
  <si>
    <t>PSFÆPHDSTU; Psyk - FÆ - PHD-Studerende (K): 3390-2101</t>
  </si>
  <si>
    <t>RHRU-p; Tilgængelighed Greater Copenhagen&amp;Skåne: 8252320050</t>
  </si>
  <si>
    <t>RHRU; Regional Udvikling: 501-5901</t>
  </si>
  <si>
    <t>FRUDSLUS; Udslusningsboliger (K): 4433-4792</t>
  </si>
  <si>
    <t>RODERM-p; TROPHEA TRO-SA01 v/Gregor Jemec: 8051125000</t>
  </si>
  <si>
    <t>ROSUH-p; Solvejg Henneberg Pedersen: 8051139000</t>
  </si>
  <si>
    <t>ROONKO-p; Arv – Gustav Jensen v/Mads Nordahl Sven.: 8051236000</t>
  </si>
  <si>
    <t>ROSUH-p; Marianne Mauritsen Jensen - Tværs om de.: 8051645000</t>
  </si>
  <si>
    <t>ROGENE-p; Thora S. Thomsen - Post.doc.: 8051666000</t>
  </si>
  <si>
    <t>ROHÆMA-p; Hans Hasselbach - Kombinationsbehandling: 8051930000</t>
  </si>
  <si>
    <t>ROSUH-p; Kristine S. Lundsgaard - Udvikl.valider.: 8051962000</t>
  </si>
  <si>
    <t>ROGENE-p; Stig Ejdrup Andersen Overlæge ph.d.: 8051982000</t>
  </si>
  <si>
    <t>RORADI-p; Michael Brun Andersen - Ph.d projekt: 8052001000</t>
  </si>
  <si>
    <t>RORADI-p; Afdelingsledelsen,  Billeddiagnostisk Af: 8052112000</t>
  </si>
  <si>
    <t>ROMEDI-p; Tonny Nielsen - Commander: 8052174000</t>
  </si>
  <si>
    <t>KØGYOB-p; Liv la Cour Poulsen (18-000028): 8052223000</t>
  </si>
  <si>
    <t>ROGYOB-p; MicroRNA as biomarker of devel-opment of: 8052225000</t>
  </si>
  <si>
    <t>ROPATO-p; Anne-Vibeke Lænkholm, HER2 positiv syg.: 8052275000</t>
  </si>
  <si>
    <t>ROREUM-p; Henrik Nordin, M14-465 (16-000105): 8052276000</t>
  </si>
  <si>
    <t>RORADI-p; Innovationsprojekt Region Sjælland : 8052299000</t>
  </si>
  <si>
    <t>RODERM-p; Internt RSSF Outcome measuremendts in H.: 8052300000</t>
  </si>
  <si>
    <t>ROREUM-p; Lars Bo Jørgensen, AoRTA (17-000089) in.: 8052336000</t>
  </si>
  <si>
    <t>ROREUM-p; Pouline Nygaard Gringer,  Præhabiliteri.: 8052340000</t>
  </si>
  <si>
    <t>ROPATO-p; Life-lung v/Christina Søs Andersen: 8052443000</t>
  </si>
  <si>
    <t>ROGENE-p; NUCAP v/Bibi Hølge-Hazelton (18-000060): 8052495000</t>
  </si>
  <si>
    <t>KØANÆS-p; Health related quality of life and cogn.: 8052504000</t>
  </si>
  <si>
    <t>ROONKO-p; Mads Nordahl Svendsen (18-000042): 8052505000</t>
  </si>
  <si>
    <t>RONEUR-p; Coping med komplekse symptomer i hverda.: 8052506000</t>
  </si>
  <si>
    <t>KØØNH-p; Anna Højager Christiansen (18-000846): 8052508000</t>
  </si>
  <si>
    <t>ROMEDI-p; Uffe Bødtger (18-000924): 8052509000</t>
  </si>
  <si>
    <t>KØANÆS-p; Kognitiv funktion før og efter opioired.: 8052510000</t>
  </si>
  <si>
    <t>RONEUR-p; NESA v/Henriette Busk (18-000852): 8052511000</t>
  </si>
  <si>
    <t>KØORTO-p; Forskningsfremmende pulje(KU) v/Stig Br.: 8052512000</t>
  </si>
  <si>
    <t>ROØJEN-p; KITE – RTH258B2302 v/Caroline Schmidt L.: 8052513000</t>
  </si>
  <si>
    <t>ROØJEN-p; Våd AMD (Veluxfonden) v/Torben Lykke Sø.: 8052514000</t>
  </si>
  <si>
    <t>RODERM-p; Dermatophytes in rodents from pet shops: 8052515000</t>
  </si>
  <si>
    <t>ROONKO-p; Malene Støchkel Frank (18- 000446): 8052517000</t>
  </si>
  <si>
    <t>KØORTO-p; Sahar Moeini (18-000014) RSSF: 8052518000</t>
  </si>
  <si>
    <t>ROBIOK-p; Lærke Heidam (18-001087) RSSF: 8052520000</t>
  </si>
  <si>
    <t>ROGYOB-P; Timing af moderskabet (18-001087) RSSF: 8052521000</t>
  </si>
  <si>
    <t>ROHÆMA-p; Christian Bjørn Poulsen (18-001057): 8052522000</t>
  </si>
  <si>
    <t>ROONKO-p; COMPAS v/Susanne Dalton (18-000042): 8052523000</t>
  </si>
  <si>
    <t>RONEUR-p; Min teenagerhjerne -T. Kjær (18-000048): 8052524000</t>
  </si>
  <si>
    <t>ROGENE-p; CAPAN v/Bibi Hølge-Hazelton (18-000060): 8052525000</t>
  </si>
  <si>
    <t>ROANÆS-p; Brystcancer kirurgi og ultralydsvejledte: 8052526000</t>
  </si>
  <si>
    <t>ROMEDI-p; IMMUNOVAX v/Lene Boesby (17-001109): 8052527000</t>
  </si>
  <si>
    <t>KØANÆS-p; Effects or restricting intravenous fluid: 8052529000</t>
  </si>
  <si>
    <t>KØMEDI-p; SINBAD -Vilhelm Pedersen og hustrus mind: 8052530000</t>
  </si>
  <si>
    <t>KØØNH-p; The encounter with the jealthcare system: 8052531000</t>
  </si>
  <si>
    <t>RODERM-p; Internt RSSF Research into the individua: 8052537000</t>
  </si>
  <si>
    <t>ROKIRU-p; Udvikling af software til undersøgelse : 8052538000</t>
  </si>
  <si>
    <t>ROKARD-p; Hjerteklapbetændelse med streptokok; år.: 8052539000</t>
  </si>
  <si>
    <t>ROMEDI-p; Inklusion og fastholdelse af særligt så.: 8052540000</t>
  </si>
  <si>
    <t>ROHÆMA-p; Målrettet behandling af patienter med: 8052542000</t>
  </si>
  <si>
    <t>ROKARD-p; Screening patients with ischemic heart : 8052544000</t>
  </si>
  <si>
    <t>ROHÆMA-p; Studies of Combination Therapy with Int.: 8052545000</t>
  </si>
  <si>
    <t>KØMEDI-p; Mirikizumab v/Signe Wildt (19-000131): 8052546000</t>
  </si>
  <si>
    <t>ROONKO-p; Kemoterapi-relateret perifer nerveskade: 8052547000</t>
  </si>
  <si>
    <t>RODERM-p; Projekt M18-891 Measure Up v/Gregor : 8052549000</t>
  </si>
  <si>
    <t>KØMEDI-p; Projekt M16-067 v/ Lars Munck (19-000197: 8052550000</t>
  </si>
  <si>
    <t>ROONKO-p; Effectiveness of calcium electroporatio.: 8052551000</t>
  </si>
  <si>
    <t>ROMEDI-p; Ethanol Lock v/Lothar Wiese (18-001087) : 8052552000</t>
  </si>
  <si>
    <t>RODERM-p; Behandling af axillær hyperhidrose med: 8052553000</t>
  </si>
  <si>
    <t>ROGENE-p; Effekt og sikkerhed af Standard behandl.: 8052554000</t>
  </si>
  <si>
    <t>KØANÆS-p; Does preoperative pain levels by venipu.: 8052555000</t>
  </si>
  <si>
    <t>KØANÆS-p; Health related quality oof life after : 8052556000</t>
  </si>
  <si>
    <t>ROHÆMA-p; Tidlig Molekylærbiologisk Diagnostik af: 8052557000</t>
  </si>
  <si>
    <t>ROHÆMA-p; Combination Therapy with Interferon-Alf.: 8052558000</t>
  </si>
  <si>
    <t>ROKIRU-p; Effect of Low-dose Interferon-alfa2a on: 8052559000</t>
  </si>
  <si>
    <t>ROONKO-p; Kemoterapi-relateret perifer nerveskade: 8052560000</t>
  </si>
  <si>
    <t>KØMEDI-p; Lars Kristian Munck (18-001087) RSSF: 8052565000</t>
  </si>
  <si>
    <t>KØMEDI-p; Prævalensen af galdesyrediarré : 8052566000</t>
  </si>
  <si>
    <t>KØMEDI-p; SINBAD v/Lars Kristian Munck (18-001087): 8052567000</t>
  </si>
  <si>
    <t>ROKIRU-p; RESET v/Ismail Göneur (19-000298): 8052568000</t>
  </si>
  <si>
    <t>ROPATO-p; En ny strategi Lise Mette Rahbek Gjerdum: 8052569000</t>
  </si>
  <si>
    <t>KØØNH-p; Anna Højager Christiansen (18-001087): 8052571000</t>
  </si>
  <si>
    <t>ROKIRU-p; Stine Bull (18-001087) : 8052572000</t>
  </si>
  <si>
    <t>RONEUR-p; MONATI v/Peter Høgh (19-000265): 8052573000</t>
  </si>
  <si>
    <t>ROBIOK-p; Immune reg.-Thomas F. Hviid (18-001087) : 8052574000</t>
  </si>
  <si>
    <t>ROBIOK-p; Tolerogenic/ Thomas F. Hviid (18-001087): 8052575000</t>
  </si>
  <si>
    <t>ROONKO-p; Kemoterapi - Jørn Herrstedt(19-000085): 8052576000</t>
  </si>
  <si>
    <t>ROKIRU-p; Calcium EndoVe-Malene Broholm(18-000464): 8052579000</t>
  </si>
  <si>
    <t>ROMEDI-p; Learning curvesof pulm - Louise Tønnesen: 8052580000</t>
  </si>
  <si>
    <t>ROHÆMA-p; Citadel v/Christian Bjørn Poulsen (18-0.: 8071113000</t>
  </si>
  <si>
    <t>ROKARD-p; AEGIS-II Køge - Tonny Nielsen(18-000913): 8071115000</t>
  </si>
  <si>
    <t>ROKARD-p; AEGIS-II Rosk - C. Toftager (18-000913): 8071116000</t>
  </si>
  <si>
    <t>RODERM-p; Dermtreat - Gregor Jemec samt(18-000771): 8071117000</t>
  </si>
  <si>
    <t>ROKIRU-p; Calcium EndoVe-Malene Broholm(18-000464): 8071118000</t>
  </si>
  <si>
    <t>ROHÆMA-p; Citadel/Incyte v/Christian Bjørn Poulsen: 8071119000</t>
  </si>
  <si>
    <t>ROKARD-p; DanHeart v/Niels Eske Bruun (18-000979): 8071120000</t>
  </si>
  <si>
    <t>ROONKO-p; BO40336 v/Miroslaw Stelmach (18-000994): 8071121000</t>
  </si>
  <si>
    <t>ROHÆMA-p; ENRICH - Christian B. Poulsen(18-001031): 8071122000</t>
  </si>
  <si>
    <t>ROMEDI-p; Willow v/Christian Meyer (18- 000909) : 8071123000</t>
  </si>
  <si>
    <t>ROKIRU-p; Preoperative - Ismail Gögenur(18-001041): 8071124000</t>
  </si>
  <si>
    <t>ROHÆMA-p; BioChic v/Christian Bjørn Poulsen: 8071126000</t>
  </si>
  <si>
    <t>ROØJEN-p; RHINE v/Caroline Laugesen (19-000046): 8071127000</t>
  </si>
  <si>
    <t>ROONKO-p; IMPassion030 - Vesna Glavicic(19-000304): 8071128000</t>
  </si>
  <si>
    <t>ROONKO-p; FIRST v/Jørn Herrstedt (19-000325): 8071129000</t>
  </si>
  <si>
    <t>RODERM-p; Kristina Ibler (19-000321): 8071130000</t>
  </si>
  <si>
    <t>KØMEDI-p; Projekt M14 v/Lars Munck (19-000207): 8071131000</t>
  </si>
  <si>
    <t>ROONKO-p; Phase II  - Redas Trepiakas (19-000333): 8071132000</t>
  </si>
  <si>
    <t>ROONKO-p; PARAT v/Mads Nordahl Svendsen : 8071133000</t>
  </si>
  <si>
    <t>ROONKO-p; Projekt I3Y-MC-JPCM v/Redas Trepiakas : 8071134000</t>
  </si>
  <si>
    <t>ROHÆMA-p; Perseus v/Niels Emil Hermansen: 8071135000</t>
  </si>
  <si>
    <t>RODERM-p; Platform v/Gregor Jemec (19-000353): 8071136000</t>
  </si>
  <si>
    <t>ROKIRU-p; POISE-3 v/Ismail Gögenur (19-000373): 8071137000</t>
  </si>
  <si>
    <t>ROMEDI-p; STAGED-PKD v/Bjarne Ørskov (19-000168): 8071138000</t>
  </si>
  <si>
    <t>ROONKO-p; Projekt I3Y-MC-JPCM v/Redas Trepiakas: 8071139000</t>
  </si>
  <si>
    <t>ROSTAB-p; NorDig Health – Leadpartner v/Jesper Ju.: 8107012000</t>
  </si>
  <si>
    <t>ROØJEN-p; NorDig Health – Øjenafdelingen v/Torben: 8107013000</t>
  </si>
  <si>
    <t>RONEUR-p; NorDig Health – Neurologi v/Troels Kjær: 8107014000</t>
  </si>
  <si>
    <t>ROKIRU-p; NorDig Health – Kirurgi v/Ismail Gögenu.: 8107015000</t>
  </si>
  <si>
    <t>ROONKO-p; Changing Cancer Care v/Gisela Felkl : 8107016000</t>
  </si>
  <si>
    <t>ROSTAB-p; Changing Cancer Care v/Søren Tvilsted: 8107017000</t>
  </si>
  <si>
    <t>ROKIRU; Kirurgisk Afdeling - Køge/Roskilde: 101-1045</t>
  </si>
  <si>
    <t>KØKIRULÆSE; Lægesekretær - Kirurgi - Køge: 101-1046</t>
  </si>
  <si>
    <t>KØKIRUA3; Sengeafsnit A3 - Kirurgi - Køge: 101-1066</t>
  </si>
  <si>
    <t>KØAKUTASA; Sengeafsnit ASA  - Akut - Køge: 101-1137</t>
  </si>
  <si>
    <t>KØØNH-j; Øre-Næse-Hals-Kæbekir. Afd. - Rosk./Køge: 101-1235j</t>
  </si>
  <si>
    <t>KØMEDIM3; Sengeafsnit M3 - Medicin - Køge: 101-1280</t>
  </si>
  <si>
    <t>KØMEDIENDO; Endokrinologi amb. - medicin - Køge: 101-1283</t>
  </si>
  <si>
    <t>KØMEDIGAST; Gastroenterologi amb. - medicin - Køge: 101-1284</t>
  </si>
  <si>
    <t>KØBIOK-i; Klinisk Biokemisk Afdeling - Køge: 101-7455i</t>
  </si>
  <si>
    <t>KØBIOK-j; Klinisk Biokemisk Afdeling - Køge: 101-7455j</t>
  </si>
  <si>
    <t>ROAKUTMODT; Modtagelsen - Akut - Roskilde: 105-1132</t>
  </si>
  <si>
    <t>ROGYOB-j; Gynækologisk/Obstetrisk Afd. - Roskilde: 105-1163j</t>
  </si>
  <si>
    <t>ROKARDB33; Dagafsnit B33 - Kardiologisk  Roskilde: 105-7210</t>
  </si>
  <si>
    <t>ROPLBR-i; Plastikkirurgisk og Brystkirurgisk Afd.: 105-7238i</t>
  </si>
  <si>
    <t>ROPLBR-j; Plastikkirurgisk og Brystkirurgisk Afd.: 105-7238j</t>
  </si>
  <si>
    <t>ROONKO-j; Klinisk Onkologisk afdeling: 105-7354j</t>
  </si>
  <si>
    <t>ROBIOKLED-j; Klinisk Biokemisk Afdeling - Roskilde: 105-7454j</t>
  </si>
  <si>
    <t>KØMEDI-p; Steno - SUH Medicin Køge M1 Endokrinol.: 1282-1102</t>
  </si>
  <si>
    <t>ROPÆDI-p; Steno - SUH Pædiatrisk afd. Roskilde: 1351-1141</t>
  </si>
  <si>
    <t>ROSTABSTRA; Strategi og Plan. - Stab - Rosk.: 811-1619</t>
  </si>
  <si>
    <t>ROSTABHERS; Henvisningsenhed(RS) - Stab - Roskilde: 811-1647</t>
  </si>
  <si>
    <t>SPROANÆS12; SP Intensiv afs. I 12 - Anæstesi - Rosk.: 811-1683</t>
  </si>
  <si>
    <t>RHSOCIAL-j; Socialafdelingen: 4481-4831j</t>
  </si>
  <si>
    <t>STENODIABE; Steno Diabetes Center Sjælland: 3771-0001</t>
  </si>
  <si>
    <t>STENODIABE-b; Steno Diabetes Center Sjælland: 3771-0001b</t>
  </si>
  <si>
    <t>STBØRNUNGE; Børn og unge: 3771-0003</t>
  </si>
  <si>
    <t>STSÅRBARE; Sårbare patienter: 3771-0005</t>
  </si>
  <si>
    <t>STSAMMENHÆ; Sammenhængende indsats: 3771-0006</t>
  </si>
  <si>
    <t>STUDDANNEL; Uddannelse og kompetenceudvikling: 3771-0007</t>
  </si>
  <si>
    <t>RHSSP-p; The Phy Psy Trial (PPT): 1104005050</t>
  </si>
  <si>
    <t>RHSSP-p; DDKM Den Danske Kvalitetsmodel: 1104007001</t>
  </si>
  <si>
    <t>RHKU-p; Styrket indsats for unge med hj.sk. led.: 1152001101</t>
  </si>
  <si>
    <t>RHSSP-p; KU - Begge hjul på jorden - Projektdelt.: 1152003101</t>
  </si>
  <si>
    <t>RHSSP-p; KU - Begge hjul på jorden -Projektledel.: 1152003102</t>
  </si>
  <si>
    <t>RHSSP-p; KU - Begge hjul på jorden - Cykelkoncept: 1152003104</t>
  </si>
  <si>
    <t>RHSSP-p; KU - Begge hjul på jorden - Undervisnin.: 1152003105</t>
  </si>
  <si>
    <t>RHSSP-p; KU - Begge hjul på jorden - Tilbud til: 1152003106</t>
  </si>
  <si>
    <t>RHSSP-p; KU - Begge hjul på jorden - Skoletovhol.: 1152003107</t>
  </si>
  <si>
    <t>RHSSP-p; KU - Trygfonden - Samarbejdsaftale (Bro.: 1152003212</t>
  </si>
  <si>
    <t>RHSSP-p; KU - Trygfonden - Samarbejdsaftale (Bro.: 1152003222</t>
  </si>
  <si>
    <t>RHSSP-p; KU - Trygfonden - Samarbejdsaftale (Bro.: 1152003232</t>
  </si>
  <si>
    <t>RHSSP-p; KU - Trygfonden - Samarbejdsaftale (Bro.: 1152003242</t>
  </si>
  <si>
    <t>RHSSP-p; KU – Trygfonden ”Hjernemad – fra madsp.": 1152003502</t>
  </si>
  <si>
    <t>RHSSP-p; Sundhedsstyrelsen - Demens - Skolebænk : 1152003612</t>
  </si>
  <si>
    <t>RHSSP-p; Sundhedsstyrelsen - Demens - Skolebænk : 1152003613</t>
  </si>
  <si>
    <t>RHSSP-p; Sundhedsstyrelsen - Demens - Skolebænk : 1152003616</t>
  </si>
  <si>
    <t>RHSSP-p; Sundhedsstyrelsen - Demens - Skolebænk : 1152003617</t>
  </si>
  <si>
    <t>RHSSP-p; Sundhedsstyrelsen -Video- Projektledelse: 1152003632</t>
  </si>
  <si>
    <t>RHSSP-p; Sundhedsstyrelsen -Video- Frikøb akutafd: 1152003633</t>
  </si>
  <si>
    <t>RHSSP-p; KU – ErhvervsPh.D-projekt (Elisabeth Sø.: 1152007011</t>
  </si>
  <si>
    <t>RHSSP-p; Tværsektorielt Teamsamarb. Delprojekt 1: 1152008101</t>
  </si>
  <si>
    <t>RHSSP-p; KU – Teamsamarbejde for og med svageste: 1152008106</t>
  </si>
  <si>
    <t>RHSSP-p; KU – Teamsamarbejde for og med svageste: 1152008206</t>
  </si>
  <si>
    <t>RHSSP-p; KU – Teamsamarbejde for og med svageste: 1152008306</t>
  </si>
  <si>
    <t>RHSSP-p; KU – Teamsamarbejde for og med svageste: 1152008406</t>
  </si>
  <si>
    <t>RHSSP-p; EU Fundraising: 1153005001</t>
  </si>
  <si>
    <t>RHSSP-p; Pulje til tværsektoriel kompetenceudvik.: 1153005013</t>
  </si>
  <si>
    <t>RHSSP-p; KU – Projektledelse Novo Nordisk Fonden: 1153006012</t>
  </si>
  <si>
    <t>RHSSP-p; KU - EU-fundraising: 1154000104</t>
  </si>
  <si>
    <t>RHSSP-p; KU - Sekr.betj. af Sundhedsaftalens udv.: 1154000105</t>
  </si>
  <si>
    <t>RHSSP-p; KU – Projektledelse Diabetessamarbejde: 1154000107</t>
  </si>
  <si>
    <t>RHSSP-p; KU – Broen til bedre sundhed – Udvidelse: 1154000108</t>
  </si>
  <si>
    <t>RHSSP-p; KU – Projekt PRO-palliation: 1154000110</t>
  </si>
  <si>
    <t>RHSSP-p; KU – Impl. og videreudv. forløbsprogram: 1154000111</t>
  </si>
  <si>
    <t>RHSSP-p; KU – Yngre læger videreuddannelse: 1199002001</t>
  </si>
  <si>
    <t>RHSSP-p; KU – Lægemiddelkomite: 1199006002</t>
  </si>
  <si>
    <t>RHSSP-p; KU – Kontakt med Harvad Medical Faculty: 1199006011</t>
  </si>
  <si>
    <t>RHSSP-p; Forløbsprogram - Patienten som partner: 1199006022</t>
  </si>
  <si>
    <t>RHSSP-p; Forløbskoord. - Den Medicinske Patient: 1199006024</t>
  </si>
  <si>
    <t>RHSSP-p; Medicinoprydn. - Den Medicinske Patient: 1199006025</t>
  </si>
  <si>
    <t>RHSSP-p; Opfølgende hjemmebesøg - Den Med. patie.: 1199006026</t>
  </si>
  <si>
    <t>RHSSP-p; Værdi for borgeren: 1199006027</t>
  </si>
  <si>
    <t>RHSSP-p; KU – RSI Pro: 1199006041</t>
  </si>
  <si>
    <t>RHSSP-p; KU – Sundhedsstrategi – Patientinddrage.: 1199006051</t>
  </si>
  <si>
    <t>RHSSP-p; KU – Sundhedsstrategi – Patientinddrage.: 1199006052</t>
  </si>
  <si>
    <t>RHSSP-p; KU – Kongresdeltagelse – Medicinrådet: 1199006053</t>
  </si>
  <si>
    <t>RHSSP-p; KU – Medicinhjælp til nynedsatte læger: 1199006054</t>
  </si>
  <si>
    <t>RHSSP-p; KU – Sundhedsstrategi – Patientinddrage.: 1199006055</t>
  </si>
  <si>
    <t>RHSSP-p; KU – Sundhedsstrategi – Patient. – PREM: 1199006056</t>
  </si>
  <si>
    <t>RHSSP-p; KU – Afhængighedsskabende medicin
: 1199006057</t>
  </si>
  <si>
    <t>RHSSP-p; KU – Sundhedsstrategi – Opfølgende hjem.: 1199006058</t>
  </si>
  <si>
    <t>RHSSP-p; KU – Lægeuddannelsen i Region Sjælland : 1199006059</t>
  </si>
  <si>
    <t>RHSSP-p; Patientrettigheder ifbm. grænseoverskri.: 4151002005</t>
  </si>
  <si>
    <t>RHSSP-p; Broen til bedre Sundh. (Lolland-Falster): 8800000000</t>
  </si>
  <si>
    <t>TPF07FBP; Børne pension - Forsikrede før 010107: 802-510</t>
  </si>
  <si>
    <t>Nøgle</t>
  </si>
  <si>
    <t>Kort navn</t>
  </si>
  <si>
    <t>Langt navn</t>
  </si>
  <si>
    <t>Sammen</t>
  </si>
  <si>
    <t>Sekretariat</t>
  </si>
  <si>
    <t>Undersøgelser</t>
  </si>
  <si>
    <t>Driftsafdelingen</t>
  </si>
  <si>
    <t>Psyk - Driftsafdelingen</t>
  </si>
  <si>
    <t>APKVAL</t>
  </si>
  <si>
    <t>APLLOG</t>
  </si>
  <si>
    <t>4101-4442</t>
  </si>
  <si>
    <t>BNBOENBA3A</t>
  </si>
  <si>
    <t>BN-Særforanstaltning BA3A</t>
  </si>
  <si>
    <t>Peter Hallas – Boston midlerne</t>
  </si>
  <si>
    <t>Ole Bo Hansen - Udvikling af en ny algor</t>
  </si>
  <si>
    <t>Hans Henrik Bülow – Radiometer - Method</t>
  </si>
  <si>
    <t>Ole Steen Mortensen, IPAH</t>
  </si>
  <si>
    <t>Ole Steen Mortensen, UV-projekt</t>
  </si>
  <si>
    <t>Ann Christine Lyngberg, Forskningsunder.</t>
  </si>
  <si>
    <t>7225-1409</t>
  </si>
  <si>
    <t>Steno - Holbæk Arbejdsmedicinsk afsnit</t>
  </si>
  <si>
    <t>103-7654</t>
  </si>
  <si>
    <t>HOIMMURO</t>
  </si>
  <si>
    <t>103-1828</t>
  </si>
  <si>
    <t>HOK1HODEPO</t>
  </si>
  <si>
    <t>Koncern Service Holbæk Depot</t>
  </si>
  <si>
    <t>103-1826</t>
  </si>
  <si>
    <t>HOK1HOLED3</t>
  </si>
  <si>
    <t>103-1827</t>
  </si>
  <si>
    <t>HOK1HOSERV</t>
  </si>
  <si>
    <t>Birgitte Brandstrup - Væskebehandling</t>
  </si>
  <si>
    <t>Stomiambulatorium, Kirurgisk Afdeling</t>
  </si>
  <si>
    <t>Joshua Feinberg - Women and atrial fibri</t>
  </si>
  <si>
    <t>Emil Eik Nielsen - Annuum</t>
  </si>
  <si>
    <t>Anne Boas Soja – Mosaik Studiet</t>
  </si>
  <si>
    <t>Akbar Molazahi - Celgene</t>
  </si>
  <si>
    <t>Jens-Christian Holm - HOT method versus</t>
  </si>
  <si>
    <t>Inge Jørgensen – SDCS midler</t>
  </si>
  <si>
    <t>C. Frithioff-Bøjsøe - Tidlig Opsporing</t>
  </si>
  <si>
    <t>Jens-Christian Holm, HOT studiet, Novo</t>
  </si>
  <si>
    <t>IPAREAL</t>
  </si>
  <si>
    <t>IP Arealpleje - Niv.3</t>
  </si>
  <si>
    <t>6726-6705</t>
  </si>
  <si>
    <t>IPINRONIV2</t>
  </si>
  <si>
    <t>IP Indkøb - Niveau 2</t>
  </si>
  <si>
    <t>811-3760</t>
  </si>
  <si>
    <t>IPINROUSK</t>
  </si>
  <si>
    <t>IPL Indkøb - USK Lagerprojekt (K)</t>
  </si>
  <si>
    <t>IPKØHON4</t>
  </si>
  <si>
    <t>IP Køkken - Holbæk - Niv.4</t>
  </si>
  <si>
    <t>IPKØKKANHO</t>
  </si>
  <si>
    <t>IP Køkken - Kantinen - Holbæk</t>
  </si>
  <si>
    <t>IPKØKKANHO-j</t>
  </si>
  <si>
    <t>IPKØKKANKØ</t>
  </si>
  <si>
    <t>IP Køkken - Kantinen - Køge</t>
  </si>
  <si>
    <t>IPKØKKANKØ-j</t>
  </si>
  <si>
    <t>IPKØKKANN3</t>
  </si>
  <si>
    <t>IP Køkken - Kantinen - Niv.3</t>
  </si>
  <si>
    <t>IPKØKKANNF</t>
  </si>
  <si>
    <t>IP Køkken - Kantinen - Nykøbing F.</t>
  </si>
  <si>
    <t>IPKØKKANNÆ</t>
  </si>
  <si>
    <t>IP Køkken - Kantinen - Næstved</t>
  </si>
  <si>
    <t>IPKØKKANPR</t>
  </si>
  <si>
    <t>IP Køkken - Kantinen - Psyk. Roskilde</t>
  </si>
  <si>
    <t>IPKØKKANPS</t>
  </si>
  <si>
    <t>IP Køkken - Kantinen - Psyk. Slagelse</t>
  </si>
  <si>
    <t>IPKØKKANPV</t>
  </si>
  <si>
    <t>IP Køkken - Kantinen - Psyk. Vordingborg</t>
  </si>
  <si>
    <t>IPKØKKANRI</t>
  </si>
  <si>
    <t>IP Køkken - Kantinen - Ringsted</t>
  </si>
  <si>
    <t>IPKØKKANRO</t>
  </si>
  <si>
    <t>IP Køkken - Kantinen - Roskilde</t>
  </si>
  <si>
    <t>IPKØKKANSL</t>
  </si>
  <si>
    <t>IP Køkken - Kantinen - Slagelse</t>
  </si>
  <si>
    <t>IPKØSLDIST</t>
  </si>
  <si>
    <t>IP Køkken - Slagelse - Distribution</t>
  </si>
  <si>
    <t>IPKØSLN4</t>
  </si>
  <si>
    <t>IP Køkken - Slagelse - Niv.4</t>
  </si>
  <si>
    <t>IPKØSOSTAB</t>
  </si>
  <si>
    <t>IP Køkken - Stab - Fælles</t>
  </si>
  <si>
    <t>IPL</t>
  </si>
  <si>
    <t>Indkøb produktion og logistik - Niv. 1</t>
  </si>
  <si>
    <t>IPL4-b</t>
  </si>
  <si>
    <t>IPL - barsel konto 4</t>
  </si>
  <si>
    <t>IPRHKANTIN</t>
  </si>
  <si>
    <t>IP Regionshus kantine</t>
  </si>
  <si>
    <t>IPRHN3</t>
  </si>
  <si>
    <t>IP Regionshus Niv.3</t>
  </si>
  <si>
    <t>IPRHRENGØR</t>
  </si>
  <si>
    <t>IP Regionshus Rengøring</t>
  </si>
  <si>
    <t>IPRHSERVIC</t>
  </si>
  <si>
    <t>IP Regionshus Service</t>
  </si>
  <si>
    <t>IPRHUDVIKL</t>
  </si>
  <si>
    <t>IP Udvikling - Sorø</t>
  </si>
  <si>
    <t>IPTR</t>
  </si>
  <si>
    <t>IP Transport Niv.3</t>
  </si>
  <si>
    <t>IPTR-j</t>
  </si>
  <si>
    <t>IPVAHON4</t>
  </si>
  <si>
    <t>IP Vask - Holbæk Niv. 4</t>
  </si>
  <si>
    <t>IPVANYN3</t>
  </si>
  <si>
    <t>IP Vaskeri Nyk. F. Niv. 3</t>
  </si>
  <si>
    <t>IPVANYN4</t>
  </si>
  <si>
    <t>IP Vaskeri - Nyk.F. Niv.4</t>
  </si>
  <si>
    <t>IPVASOSTAB</t>
  </si>
  <si>
    <t>IP Vaskeri Stab Sorø</t>
  </si>
  <si>
    <t>IPØK</t>
  </si>
  <si>
    <t>IP Økonomi - Sorø Niv. 2</t>
  </si>
  <si>
    <t>101-1024</t>
  </si>
  <si>
    <t>KØANÆSFORS</t>
  </si>
  <si>
    <t>Driftsmæs. forsk. - Anæstesiologi - Køge</t>
  </si>
  <si>
    <t>Fællesafsnit læger - Anæstesi - Køge</t>
  </si>
  <si>
    <t>How to improve the postoperative optimal</t>
  </si>
  <si>
    <t>Effect of combinations of Paracetamol, I</t>
  </si>
  <si>
    <t>The impact of delirium on functional sta</t>
  </si>
  <si>
    <t>RECIPE v/Ole Mathiesen (18-001075)</t>
  </si>
  <si>
    <t>IPL1-b</t>
  </si>
  <si>
    <t>IPL - barsel konto 1</t>
  </si>
  <si>
    <t>Risk of Cardiovascular Disease in Person</t>
  </si>
  <si>
    <t>101-1562</t>
  </si>
  <si>
    <t>KØDRIFSERV</t>
  </si>
  <si>
    <t>Serviceafsnit - Drift - Køge</t>
  </si>
  <si>
    <t>101-1564j</t>
  </si>
  <si>
    <t>KØDRIFSERV-j</t>
  </si>
  <si>
    <t>Drift - Serviceafsnit - Køge</t>
  </si>
  <si>
    <t>101-7652</t>
  </si>
  <si>
    <t>KØIMMU</t>
  </si>
  <si>
    <t>Klinisk Immunologi - Køge</t>
  </si>
  <si>
    <t>KØKIRUELFO</t>
  </si>
  <si>
    <t>Eliteforskningskonsort. kirurgi Køge</t>
  </si>
  <si>
    <t>KØKIRUFORS</t>
  </si>
  <si>
    <t>Driftsmæssig forskning -Kirurgi - Køge</t>
  </si>
  <si>
    <t>M 6 Gastroentero./reumato. - Med. - Køge</t>
  </si>
  <si>
    <t>Modic changes - their possible associat.</t>
  </si>
  <si>
    <t>The methodological quality of overlapp.</t>
  </si>
  <si>
    <t>1116-1041</t>
  </si>
  <si>
    <t>Steno - SUH Ortopædkirurgisk afdeling</t>
  </si>
  <si>
    <t>KØPÆDIHJEM</t>
  </si>
  <si>
    <t>811-1695j</t>
  </si>
  <si>
    <t>KØSTABFORS-j</t>
  </si>
  <si>
    <t>Forsk.proj/kl. optimering - Stab - Køge</t>
  </si>
  <si>
    <t>Thora Skodshøj Thomsen, Patient's Vulner</t>
  </si>
  <si>
    <t>Ultralydskursus v/Kåre Håkansson</t>
  </si>
  <si>
    <t>Den socialt dårligt stillede hoved-halsk</t>
  </si>
  <si>
    <t>INTERREG-Projekt Bonebank</t>
  </si>
  <si>
    <t>Tryghedspersoner demens projekt</t>
  </si>
  <si>
    <t>Zorana Andersen – Long-term exposure to</t>
  </si>
  <si>
    <t>Elsebeth Lynge – LMHK</t>
  </si>
  <si>
    <t>Triage project Region Syd, Elsebeth Lyn.</t>
  </si>
  <si>
    <t>Mindelegat Einer Willumsen – Gry St.-Ma.</t>
  </si>
  <si>
    <t>Når skæbnen er imod os</t>
  </si>
  <si>
    <t>Elsebeth Lynge – FSS</t>
  </si>
  <si>
    <t>Trial23 - Control of Cervical Cancer</t>
  </si>
  <si>
    <t>NYDRIFSEL3</t>
  </si>
  <si>
    <t>Serviceafdelingen Nyk.F. Niv. 3</t>
  </si>
  <si>
    <t>NYDRIFT</t>
  </si>
  <si>
    <t>Innovationspartnerskaber og testhub NFS</t>
  </si>
  <si>
    <t>Elsebeth Lynge - Knæk Cancer puljen</t>
  </si>
  <si>
    <t>104-7657</t>
  </si>
  <si>
    <t>NYIMMURO</t>
  </si>
  <si>
    <t>104-2997</t>
  </si>
  <si>
    <t>NYIVBL</t>
  </si>
  <si>
    <t>IV-Blanding Nykøbing F. Sygehus (K)</t>
  </si>
  <si>
    <t>NYKIRUFÆRO</t>
  </si>
  <si>
    <t>Fælles - Kirurgi - Nykøbing F.</t>
  </si>
  <si>
    <t>104-7673</t>
  </si>
  <si>
    <t>NYMIKRRO</t>
  </si>
  <si>
    <t>INFQ3003 Tatjana Zaharov</t>
  </si>
  <si>
    <t>Forskningsansvarlig Daniel Hägi-Pedersen</t>
  </si>
  <si>
    <t>811-7618</t>
  </si>
  <si>
    <t>NÆDRIFSEFÆ</t>
  </si>
  <si>
    <t>Serviceafsnit Næstved Fælles</t>
  </si>
  <si>
    <t>811-7619</t>
  </si>
  <si>
    <t>NÆDRIFSER1</t>
  </si>
  <si>
    <t>Serviceområde 1 Næstved</t>
  </si>
  <si>
    <t>811-7620</t>
  </si>
  <si>
    <t>NÆDRIFSER2</t>
  </si>
  <si>
    <t>Serviceområde 2 Næstved</t>
  </si>
  <si>
    <t>811-7621</t>
  </si>
  <si>
    <t>NÆDRIFSER3</t>
  </si>
  <si>
    <t>Serviceområde 3 Næstved</t>
  </si>
  <si>
    <t>811-7631</t>
  </si>
  <si>
    <t>NÆGARAOPER</t>
  </si>
  <si>
    <t>Operation Garantiklinikken</t>
  </si>
  <si>
    <t>811-7630</t>
  </si>
  <si>
    <t>NÆGARAANÆS</t>
  </si>
  <si>
    <t>Anæstesi Garantiklinikken</t>
  </si>
  <si>
    <t>106-7662</t>
  </si>
  <si>
    <t>NÆIMMUFORO</t>
  </si>
  <si>
    <t>Tidlige biomarkører ved kronisk inflamm.</t>
  </si>
  <si>
    <t>Afdelingsledelsens projektkonto – Susan.</t>
  </si>
  <si>
    <t>811-7650</t>
  </si>
  <si>
    <t>NÆIMMURO</t>
  </si>
  <si>
    <t>Lægesekretær - Onkologi - Næstved</t>
  </si>
  <si>
    <t>PHCSFV</t>
  </si>
  <si>
    <t>PHC - SFV</t>
  </si>
  <si>
    <t>Donation – Odd Fellow Logen Holbæk</t>
  </si>
  <si>
    <t>Psyk - BU - Cent.f.spisefor.U2-Rosk.(VP)</t>
  </si>
  <si>
    <t>3403-2109</t>
  </si>
  <si>
    <t>PSFÆNÆPEER</t>
  </si>
  <si>
    <t>Psyk - FÆ - Psyk Info - Peers</t>
  </si>
  <si>
    <t>Psyk - Afd. For Rets. Svøm. - Idræt (K)</t>
  </si>
  <si>
    <t>3161-2160j</t>
  </si>
  <si>
    <t>PSSYVO4144-j</t>
  </si>
  <si>
    <t>3197-2160</t>
  </si>
  <si>
    <t>PSSYVODPÆL</t>
  </si>
  <si>
    <t>Psyk - SY - DP for ældre - Vordingborg</t>
  </si>
  <si>
    <t>3196-2160</t>
  </si>
  <si>
    <t>PSSYVOHUKO</t>
  </si>
  <si>
    <t>Psyk. - SY - Hukommelseskl. Vordingborg</t>
  </si>
  <si>
    <t>3198-2160</t>
  </si>
  <si>
    <t>PSSYVOS5</t>
  </si>
  <si>
    <t>Psyk - SY - Afsnit S5</t>
  </si>
  <si>
    <t>3370-2275</t>
  </si>
  <si>
    <t>3375-2275</t>
  </si>
  <si>
    <t>PSTEROSERV</t>
  </si>
  <si>
    <t>Psyk - Serviceafdeling - Roskilde</t>
  </si>
  <si>
    <t>3371-2275</t>
  </si>
  <si>
    <t>Psyk - Teknisk afdeling - Roskilde/Køge</t>
  </si>
  <si>
    <t>3377-2275</t>
  </si>
  <si>
    <t>PSTESLSERV</t>
  </si>
  <si>
    <t>Psyk - Serviceafdeling - Slagelse</t>
  </si>
  <si>
    <t>3374-2275</t>
  </si>
  <si>
    <t>3373-2275</t>
  </si>
  <si>
    <t>3376-2275</t>
  </si>
  <si>
    <t>PSTEVOSERV</t>
  </si>
  <si>
    <t>Psyk - Serviceafdeling - Vordingborg</t>
  </si>
  <si>
    <t>3372-2275</t>
  </si>
  <si>
    <t>3321-2130</t>
  </si>
  <si>
    <t>PSVEKØFLYG</t>
  </si>
  <si>
    <t>Psyk. Slag. - Traum. Flygtn. - Køge</t>
  </si>
  <si>
    <t>3318-2130</t>
  </si>
  <si>
    <t>PSVESLDPÆL</t>
  </si>
  <si>
    <t>Psyk. Slag. - DP for ældre</t>
  </si>
  <si>
    <t>3322-2130</t>
  </si>
  <si>
    <t>PSVESLFLYG</t>
  </si>
  <si>
    <t>Psyk. Slag. - Kl. for Trauma. Flygtninge</t>
  </si>
  <si>
    <t>3316-2130</t>
  </si>
  <si>
    <t>PSVESLFORS</t>
  </si>
  <si>
    <t>Forskningsenhed</t>
  </si>
  <si>
    <t>3317-2130</t>
  </si>
  <si>
    <t>PSVESLPTSD</t>
  </si>
  <si>
    <t>Psyk. Slag. - PTSD - Regionsfunktion (K)</t>
  </si>
  <si>
    <t>3319-2130</t>
  </si>
  <si>
    <t>PSVESLSL6</t>
  </si>
  <si>
    <t>Psyk. Slag. - Ældrepsykiatri afsnit SL6</t>
  </si>
  <si>
    <t>Ragner Klein Olsen - annumm</t>
  </si>
  <si>
    <t>Lise Møller: Annuum-midler</t>
  </si>
  <si>
    <t>Steen Lund – annumm</t>
  </si>
  <si>
    <t>Kommunikation i Psykiatrien</t>
  </si>
  <si>
    <t>Sabrina Rønne – Samtidig type 2-diabetes</t>
  </si>
  <si>
    <t>Vicki Elkjær – An empirical case study</t>
  </si>
  <si>
    <t>Sabrina Trappaud Rønne, annuum</t>
  </si>
  <si>
    <t>Vicki Zabell, annuum</t>
  </si>
  <si>
    <t>3320-2130</t>
  </si>
  <si>
    <t>PSVEVOFLYG</t>
  </si>
  <si>
    <t>Psyk. Slag. - Traum. Flygtn. - Vord.</t>
  </si>
  <si>
    <t>3367-2210</t>
  </si>
  <si>
    <t>PSØSKØLIAP</t>
  </si>
  <si>
    <t>Psyk - ØS - Lia. - Kl. for Lia. - KøgeP</t>
  </si>
  <si>
    <t>3369-2210</t>
  </si>
  <si>
    <t>PSØSKØSELP</t>
  </si>
  <si>
    <t>Psyk - ØS - Lia. - Kl. for Selvm.- KøgeP</t>
  </si>
  <si>
    <t>3368-2210</t>
  </si>
  <si>
    <t>PSØSRODPÆP</t>
  </si>
  <si>
    <t>Psyk - ØS - DP for ældre - Roskilde P</t>
  </si>
  <si>
    <t xml:space="preserve">Line Lindhardt: Annuum-midler </t>
  </si>
  <si>
    <t>3366-2210</t>
  </si>
  <si>
    <t>PSØSVOLIAP</t>
  </si>
  <si>
    <t>Psyk - ØS - Lia. - Kl. for Lia. - Vord.P</t>
  </si>
  <si>
    <t>3365-2210</t>
  </si>
  <si>
    <t>PSØSVOSELV</t>
  </si>
  <si>
    <t>Psyk - ØS - Lia.-Kl.for Selvm.-Vord.(K)</t>
  </si>
  <si>
    <t>4000-3921b</t>
  </si>
  <si>
    <t>RHDNS-b</t>
  </si>
  <si>
    <t>4016-3922</t>
  </si>
  <si>
    <t>RHDNSBORG</t>
  </si>
  <si>
    <t>Team borgerkontakt og patientkommunikat.</t>
  </si>
  <si>
    <t>4028-3923</t>
  </si>
  <si>
    <t>4044-3924</t>
  </si>
  <si>
    <t>4043-3924</t>
  </si>
  <si>
    <t>KBU læger (privat praksis)</t>
  </si>
  <si>
    <t>Medicinoprydning</t>
  </si>
  <si>
    <t>Broen til bedre sundhed (Lolland-Falste.</t>
  </si>
  <si>
    <t>Broen til bedre sundhed - Konferencer</t>
  </si>
  <si>
    <t>Broen til bedre sundhed - Sammenhængende</t>
  </si>
  <si>
    <t>Erhvervs Ph.d.-projekt (Elisabeth Sønde.</t>
  </si>
  <si>
    <t>Teamsamarbejde for og med de svageste æ.</t>
  </si>
  <si>
    <t>Telemedicinsk hjemmemonitorering, TEL K.</t>
  </si>
  <si>
    <t>Helbredsprofilen – Nationalt tilbud</t>
  </si>
  <si>
    <t>Helbredsprofilen – Nationalt tilbud pro.</t>
  </si>
  <si>
    <t>Helbredsprofilen – Diabetes projektled.</t>
  </si>
  <si>
    <t>Forberedelsessekretariatet for E-hospit.</t>
  </si>
  <si>
    <t>Klar besked - Patientkommunikation</t>
  </si>
  <si>
    <t>Analyse og kompetence - Patienten som</t>
  </si>
  <si>
    <t>Helbredsprofilen - Projektledelse</t>
  </si>
  <si>
    <t>Helbredsprofilen - Videofotograf</t>
  </si>
  <si>
    <t>E-hospitalet – Projektledere</t>
  </si>
  <si>
    <t>110300500b</t>
  </si>
  <si>
    <t>RHDNS-pb</t>
  </si>
  <si>
    <t>4031-3923</t>
  </si>
  <si>
    <t>4041-3924</t>
  </si>
  <si>
    <t>RHDNSSUND</t>
  </si>
  <si>
    <t>4042-3924</t>
  </si>
  <si>
    <t>RHDNSTARST</t>
  </si>
  <si>
    <t>Tand RST (K)</t>
  </si>
  <si>
    <t>4042-39244</t>
  </si>
  <si>
    <t>RHDNSTASP</t>
  </si>
  <si>
    <t>Tand special (K)</t>
  </si>
  <si>
    <t>DU - Produktion - Vagtplanlægning fase 2</t>
  </si>
  <si>
    <t>RHITUDAPP</t>
  </si>
  <si>
    <t>IT-Applikationer</t>
  </si>
  <si>
    <t>Internt vikarkorps i regionen - adminis.</t>
  </si>
  <si>
    <t>Internt vikarkorps i regionen - vikarer</t>
  </si>
  <si>
    <t>Sunsetting</t>
  </si>
  <si>
    <t>DU -  Innovation– Projekt 2044 - iDPM-GO</t>
  </si>
  <si>
    <t>DU-Innovation-Projekt 2045 – Precare II</t>
  </si>
  <si>
    <t>Sydlige Østersø - Internation. projekter</t>
  </si>
  <si>
    <t>RHSSP</t>
  </si>
  <si>
    <t>RHSSPDYNAM</t>
  </si>
  <si>
    <t>Etablering af landsdækkende 1-1-3 nummer</t>
  </si>
  <si>
    <t>Information om influenzavaccination</t>
  </si>
  <si>
    <t>Øget dimensionering og bedre rammer for</t>
  </si>
  <si>
    <t>RHSSPPUK</t>
  </si>
  <si>
    <t>811-7623</t>
  </si>
  <si>
    <t>RIDRIFSER1</t>
  </si>
  <si>
    <t>Serviceområde 1 Ringsted</t>
  </si>
  <si>
    <t>811-7622</t>
  </si>
  <si>
    <t>RIMAKALÆGE</t>
  </si>
  <si>
    <t>RIMAKALÆSE</t>
  </si>
  <si>
    <t>RIMAKAMAMM</t>
  </si>
  <si>
    <t>Dagkirurgisk afsnit - anæstesi -Roskilde</t>
  </si>
  <si>
    <t>ROBIOKBIOK</t>
  </si>
  <si>
    <t>Biokemisk afsn. - Klinisk Bioke. - Rosk.</t>
  </si>
  <si>
    <t>105-7456</t>
  </si>
  <si>
    <t>ROBIOKFORS</t>
  </si>
  <si>
    <t>Eliteforsk.konsort. Kl. Biokemi Roskilde</t>
  </si>
  <si>
    <t>Risk of Cardiovascular Disease in Perso.</t>
  </si>
  <si>
    <t>Nova v/Gregor Jemec (19-000398)</t>
  </si>
  <si>
    <t>Projekt CSL 324 -Gregor Jemec(18-001087)</t>
  </si>
  <si>
    <t>105-1563</t>
  </si>
  <si>
    <t>RODRIFSERV</t>
  </si>
  <si>
    <t>Serviceafsnit - Drift - Roskilde</t>
  </si>
  <si>
    <t>105-1565j</t>
  </si>
  <si>
    <t>RODRIFSERV-j</t>
  </si>
  <si>
    <t>Drift - Serviceafsnit - Roskilde</t>
  </si>
  <si>
    <t>ROGYOBG73S</t>
  </si>
  <si>
    <t>Svanger G73 - Gyn/Obs - Roskilde</t>
  </si>
  <si>
    <t>ROGYOBG93</t>
  </si>
  <si>
    <t>Gynækologi G93 - Gyn/Obs - Roskilde</t>
  </si>
  <si>
    <t>Validering af psykometriske egenskaber f</t>
  </si>
  <si>
    <t>Gravide med psykosociale problemstilling</t>
  </si>
  <si>
    <t>Klinisk Etisk Komite v/Ingelise Andersen</t>
  </si>
  <si>
    <t>EDCOS.Embryo Developmenal Pofiles fra C.</t>
  </si>
  <si>
    <t xml:space="preserve">The impact of frozen - thawed blastocyt </t>
  </si>
  <si>
    <t xml:space="preserve">Healthy Parents – Health Children </t>
  </si>
  <si>
    <t>FET-Optimizing v/Line Buur Dessing (19-0</t>
  </si>
  <si>
    <t>Projekt CentaFlow v/Bjarke Lund Sørensen</t>
  </si>
  <si>
    <t>Projekt Vægttab inden fertilitetsbehand.</t>
  </si>
  <si>
    <t xml:space="preserve">Waldenström's makroglobulinæmi </t>
  </si>
  <si>
    <t>Protokolleret forskning Hæmatologi v/af.</t>
  </si>
  <si>
    <t>Molekylærbiologiske forandring karakteri</t>
  </si>
  <si>
    <t>DALIAH -Dustin Andersen Patel(18-000531)</t>
  </si>
  <si>
    <t>BosuPeg v/Lene Udby (19-001002)</t>
  </si>
  <si>
    <t>105-7651</t>
  </si>
  <si>
    <t>ROIMMU</t>
  </si>
  <si>
    <t>105-7213</t>
  </si>
  <si>
    <t>ROKARDKKAM</t>
  </si>
  <si>
    <t>Ambulatorium - Kard. Karkir. - Roskilde</t>
  </si>
  <si>
    <t>105-7211</t>
  </si>
  <si>
    <t>ROKARDKKFÆ</t>
  </si>
  <si>
    <t>Fælles - Kardiologi Karkir. - Roskilde</t>
  </si>
  <si>
    <t>105-7212</t>
  </si>
  <si>
    <t>ROKARDKKLS</t>
  </si>
  <si>
    <t>Lægesekretær - Kard. Karkir. - Roskilde</t>
  </si>
  <si>
    <t>105-7215</t>
  </si>
  <si>
    <t>ROKARDKKOP</t>
  </si>
  <si>
    <t>Operationsafs. - Kard. Karkir - Roskilde</t>
  </si>
  <si>
    <t>105-7214</t>
  </si>
  <si>
    <t>ROKARDKKSE</t>
  </si>
  <si>
    <t>Sengeafsnit - Kard. Karkir. - Roskilde</t>
  </si>
  <si>
    <t>EFC v/Niels Eske Bruun (19-000080)</t>
  </si>
  <si>
    <t>Diagnostisk CT ved Infektiøs Endokarditi</t>
  </si>
  <si>
    <t>Forskningsfremmende projekter(Kamal Kaa.</t>
  </si>
  <si>
    <t xml:space="preserve">Forskningsfremmende projekter(Alexander </t>
  </si>
  <si>
    <t>Danblock v/Martin Snoer (19- 000631)</t>
  </si>
  <si>
    <t>Orion-8 v/Pernille Correll (18-000107)</t>
  </si>
  <si>
    <t>The influence of social and psychologica</t>
  </si>
  <si>
    <t>eMindYourHeart-Kirsten Charlotte Helmark</t>
  </si>
  <si>
    <t>Projekt CTQJ23A12001 V/Niels Eske Bruun</t>
  </si>
  <si>
    <t>ISCHEMIA-CTO undersøgelse v/Ole Havndrup</t>
  </si>
  <si>
    <t>Forskerprogram Surgical Sciences -Ismail</t>
  </si>
  <si>
    <t>MIRCAST v/Isamil Gögenur (19-000574)</t>
  </si>
  <si>
    <t>Clinical Academic Group v/Ismail Gögenur</t>
  </si>
  <si>
    <t>The Pumas study-Kirsten Lykke Wahlstrøm</t>
  </si>
  <si>
    <t>Projekt Tailored v/Ismail Gögenur(19-000</t>
  </si>
  <si>
    <t>Preoperative endoscopie treatment with</t>
  </si>
  <si>
    <t>Sammenhængen - blodsukker, søvnmønster</t>
  </si>
  <si>
    <t>IBD v/Hans Lovèn (19-001066)</t>
  </si>
  <si>
    <t>Symposium malign pleureffusion</t>
  </si>
  <si>
    <t>Electromagnetic navigational bronchoscop</t>
  </si>
  <si>
    <t>Baxter elastomer iv pumper-Lothar Wiese</t>
  </si>
  <si>
    <t>Effekten af Magnesium på åreforkalkning</t>
  </si>
  <si>
    <t>PoCKET v/Bjarne Ørskov (19-000545)</t>
  </si>
  <si>
    <t>Boreas v/Christian Meyer (19-000637)</t>
  </si>
  <si>
    <t>SUPER-R v/Christian Meyer (19-000632)</t>
  </si>
  <si>
    <t>Inducerbar plasticitet i visuel kortex</t>
  </si>
  <si>
    <t xml:space="preserve">Trial Nation Center for Demens-P. Høgh  </t>
  </si>
  <si>
    <t>Går du i seng med din smartphone?</t>
  </si>
  <si>
    <t>Ultra Langtids-søvnmonitorering v/Troels</t>
  </si>
  <si>
    <t>Effekt af brugen af elektroniske devices</t>
  </si>
  <si>
    <t>CHARM studiet -Troels Wienecke19-000823</t>
  </si>
  <si>
    <t>Lægesekretær - Onkologi - Roskilde</t>
  </si>
  <si>
    <t>Projekt NEKTAR v/Redas Trepiakas (19-000</t>
  </si>
  <si>
    <t>Multimodal præhabilitering til at optim.</t>
  </si>
  <si>
    <t>SUPER v/Malene Frank (19-000629)</t>
  </si>
  <si>
    <t xml:space="preserve">Testing a ceregiver-led intervention </t>
  </si>
  <si>
    <t>Savannah v/Miroslaw Stelmach (19-000105)</t>
  </si>
  <si>
    <t>SMILE v/Elisabeth Rosted (19-001077)</t>
  </si>
  <si>
    <t>DUO-O v/Jørn Herrstedt (19-000579)</t>
  </si>
  <si>
    <t>Projekt EMERALD v/Vesna Glavicic (19-000</t>
  </si>
  <si>
    <t xml:space="preserve">Proteomics in laser microdissected </t>
  </si>
  <si>
    <t>Små brysttumorer v/Anne-Vibeke Lænkholm</t>
  </si>
  <si>
    <t>Perform studiet og recidiv validering</t>
  </si>
  <si>
    <t xml:space="preserve">Forskningsfremmende Pulje v/C. Thomsen </t>
  </si>
  <si>
    <t>Forsk.proj/kl. optimering - Stab - Rosk.</t>
  </si>
  <si>
    <t>Protokolleret forskning SUH v/ afdeling.</t>
  </si>
  <si>
    <t>The role of the microbiome on the progn.</t>
  </si>
  <si>
    <t>Establishing - Anders Jürs (18-001087)</t>
  </si>
  <si>
    <t>Sundhedskompetencer hos patienter med</t>
  </si>
  <si>
    <t>Development of targeted therapy to pati.</t>
  </si>
  <si>
    <t>Faricimab v/Torben Lykke Sørensen (19-0.</t>
  </si>
  <si>
    <t xml:space="preserve">KBH-1802 v/Torben Lykke Sørensen </t>
  </si>
  <si>
    <t>7395-1583</t>
  </si>
  <si>
    <t>Steno - SUH Øjenafdelingen</t>
  </si>
  <si>
    <t>4100-4028</t>
  </si>
  <si>
    <t>SKBLÅTADMI</t>
  </si>
  <si>
    <t>Blåt hus (administration)</t>
  </si>
  <si>
    <t>4110-4036</t>
  </si>
  <si>
    <t>SKEGNEVIKA</t>
  </si>
  <si>
    <t>Egne Vikarer Aflastningspladser</t>
  </si>
  <si>
    <t>811-7624</t>
  </si>
  <si>
    <t>SLDRIFADMI</t>
  </si>
  <si>
    <t>Serviceafsnit Slagelse Administration</t>
  </si>
  <si>
    <t>811-7611</t>
  </si>
  <si>
    <t>SLDRIFSEFÆ</t>
  </si>
  <si>
    <t>Serviceafsnit Slagelse Fælles</t>
  </si>
  <si>
    <t>811-7612</t>
  </si>
  <si>
    <t>SLDRIFSER1</t>
  </si>
  <si>
    <t>Serviceområde 1 Slagelse</t>
  </si>
  <si>
    <t>811-7613</t>
  </si>
  <si>
    <t>SLDRIFSER2</t>
  </si>
  <si>
    <t>Serviceområde 2 Slagelse</t>
  </si>
  <si>
    <t>811-7614</t>
  </si>
  <si>
    <t>SLDRIFSER3</t>
  </si>
  <si>
    <t>Serviceområde 3 Slagelse</t>
  </si>
  <si>
    <t>811-7615</t>
  </si>
  <si>
    <t>SLDRIFSER4</t>
  </si>
  <si>
    <t>Serviceområde 4 Slagelse</t>
  </si>
  <si>
    <t>811-7616</t>
  </si>
  <si>
    <t>SLDRIFSER5</t>
  </si>
  <si>
    <t>Serviceområde 5 Slagelse</t>
  </si>
  <si>
    <t>811-7617</t>
  </si>
  <si>
    <t>SLDRIFSER6</t>
  </si>
  <si>
    <t>Serviceområde 6 Slagelse</t>
  </si>
  <si>
    <t>811-7610</t>
  </si>
  <si>
    <t>SLDRIFSERV</t>
  </si>
  <si>
    <t>Serviceafsnit NSR</t>
  </si>
  <si>
    <t>SLFORSK</t>
  </si>
  <si>
    <t>Fugl Meyer – Henriette Busk – Ekstern</t>
  </si>
  <si>
    <t>Exercise first–Forskningsenheden PROgrez</t>
  </si>
  <si>
    <t>SLGYOB</t>
  </si>
  <si>
    <t>102-7653</t>
  </si>
  <si>
    <t>SLIMMURO</t>
  </si>
  <si>
    <t>Stomiambulatoriets projektkonto Kirurgi</t>
  </si>
  <si>
    <t>Repatha Projekt</t>
  </si>
  <si>
    <t>Boreas – Uffe Bødtger – Ekstern</t>
  </si>
  <si>
    <t>102-7443</t>
  </si>
  <si>
    <t>SLMEDI1AGI</t>
  </si>
  <si>
    <t>Amb lunge mavetarm med gigtsygdomme Slag</t>
  </si>
  <si>
    <t>DANBLOCK – Jens Lomholdt - Ekstern</t>
  </si>
  <si>
    <t>Lundbeckfonden - Ditte Høgsgaard</t>
  </si>
  <si>
    <t>Believe studiet – Natalia Pedersen - Ek.</t>
  </si>
  <si>
    <t>DanHeart – Jens Lomholdt – Ekstern</t>
  </si>
  <si>
    <t>Determine – John Larsen – Ekstern</t>
  </si>
  <si>
    <t>SOUL – Jens Lomholdt – Ekstern</t>
  </si>
  <si>
    <t>DIACOR - Personalized medicine and coord</t>
  </si>
  <si>
    <t>Projekt O2 Matic HOT projektet-U.Bødtger</t>
  </si>
  <si>
    <t>102-7435</t>
  </si>
  <si>
    <t>SLMEDI3HUK</t>
  </si>
  <si>
    <t>Amb. hjerne nerve ældresygdomme HUK Slag</t>
  </si>
  <si>
    <t>811-7671</t>
  </si>
  <si>
    <t>SLMIKRFORO</t>
  </si>
  <si>
    <t>102-7672</t>
  </si>
  <si>
    <t>SLMIKRMIRO</t>
  </si>
  <si>
    <t>811-7670</t>
  </si>
  <si>
    <t>SLMIKRRO</t>
  </si>
  <si>
    <t>SLMULT-p</t>
  </si>
  <si>
    <t>Center for Multisygdom og Kronisk Sygdom</t>
  </si>
  <si>
    <t>SLNSR</t>
  </si>
  <si>
    <t>SLPÆDI</t>
  </si>
  <si>
    <t>SLPÆDI17</t>
  </si>
  <si>
    <t>106-2296</t>
  </si>
  <si>
    <t>SLPÆDIABC</t>
  </si>
  <si>
    <t>ABC Forskning Børne- og Ungeafd. Slag.</t>
  </si>
  <si>
    <t>SLPÆDIAMBU</t>
  </si>
  <si>
    <t>SLPÆDINEON</t>
  </si>
  <si>
    <t xml:space="preserve">Remission of childhood asthma - Rikke </t>
  </si>
  <si>
    <t>JIA rehabilitering – Anna-Helene Bohr</t>
  </si>
  <si>
    <t>Visitationsenhed Radiologi Slagelse</t>
  </si>
  <si>
    <t>SLSTAB</t>
  </si>
  <si>
    <t>Klinisk IT - Adm. - Slagelse</t>
  </si>
  <si>
    <t>102-2684</t>
  </si>
  <si>
    <t>SLSTABKVAL</t>
  </si>
  <si>
    <t>Kvalitet - Adm. - Slagelse</t>
  </si>
  <si>
    <t>SLSTABLEAN</t>
  </si>
  <si>
    <t>Kvalitet og LEAN - Adm. Slagelse</t>
  </si>
  <si>
    <t>SLSTABSEKR</t>
  </si>
  <si>
    <t>Sekretariat - Adm. - Slagelse</t>
  </si>
  <si>
    <t>SLSTABSUUD</t>
  </si>
  <si>
    <t>Sundhed og uddannelse - Adm.- Slagelse</t>
  </si>
  <si>
    <t>102-2681</t>
  </si>
  <si>
    <t>SLSTABUDFO</t>
  </si>
  <si>
    <t>HR Uddannelse og Forskning - Adm. Slag.</t>
  </si>
  <si>
    <t>SLSTABØKON</t>
  </si>
  <si>
    <t>Økonomi - Adm. - Slagelse</t>
  </si>
  <si>
    <t>811-2682</t>
  </si>
  <si>
    <t>Økonomi og Planlægning - Adm. - Slagelse</t>
  </si>
  <si>
    <t>SPNÆ</t>
  </si>
  <si>
    <t>SRADMISERV</t>
  </si>
  <si>
    <t>SR SFO</t>
  </si>
  <si>
    <t>SRSPECNCL</t>
  </si>
  <si>
    <t>SR NCL-team</t>
  </si>
  <si>
    <t>SRSPECRÅDG</t>
  </si>
  <si>
    <t>SR Rådgivning og kursus</t>
  </si>
  <si>
    <t>3771-0008</t>
  </si>
  <si>
    <t>STBEHANDL</t>
  </si>
  <si>
    <t>Behandling</t>
  </si>
  <si>
    <t>3771-0009</t>
  </si>
  <si>
    <t>STFORSK</t>
  </si>
  <si>
    <t>Forskning</t>
  </si>
  <si>
    <t>APKVAL; Apo-Kvalitet: 3183-3831</t>
  </si>
  <si>
    <t>APLLOG; Apo-Log-Logistik: 3185-3822</t>
  </si>
  <si>
    <t>BNBOENBA3A; BN-Særforanstaltning BA3A: 4101-4442</t>
  </si>
  <si>
    <t>HOAKUT-p; Peter Hallas – Boston midlerne: 8052623000</t>
  </si>
  <si>
    <t>HOANÆS-p; Ole Bo Hansen - Udvikling af en ny algor: 8052563000</t>
  </si>
  <si>
    <t>HOANÆS-p; Hans Henrik Bülow – Radiometer - Method: 8071146000</t>
  </si>
  <si>
    <t>HOARMI-p; Ole Steen Mortensen, IPAH: 8052618000</t>
  </si>
  <si>
    <t>HOARMI-p; Ole Steen Mortensen, UV-projekt: 8052619000</t>
  </si>
  <si>
    <t>HOARMI-p; Ann Christine Lyngberg, Forskningsunder.: 8052653000</t>
  </si>
  <si>
    <t>HOARMI-p; Steno - Holbæk Arbejdsmedicinsk afsnit: 7225-1409</t>
  </si>
  <si>
    <t>HOIMMURO; Klinisk Immunologi - Holbæk: 103-7654</t>
  </si>
  <si>
    <t>HOK1HODEPO; Koncern Service Holbæk Depot: 103-1828</t>
  </si>
  <si>
    <t>HOK1HOLED3; Koncern Service Holbæk Niv.3: 103-1826</t>
  </si>
  <si>
    <t>HOK1HOSERV; Koncern Service Holbæk Service: 103-1827</t>
  </si>
  <si>
    <t>HOKIRU-p; Birgitte Brandstrup - Væskebehandling: 8052003000</t>
  </si>
  <si>
    <t>HOKIRU-p; Stomiambulatorium, Kirurgisk Afdeling: 8052581000</t>
  </si>
  <si>
    <t>HOMEDI-p; Joshua Feinberg - Women and atrial fibri: 8052617000</t>
  </si>
  <si>
    <t>HOMEDI-p; Emil Eik Nielsen - Annuum: 8052621000</t>
  </si>
  <si>
    <t>HOMEDI-p; Anne Boas Soja – Mosaik Studiet: 8056151000</t>
  </si>
  <si>
    <t>HOMEDI-p; Akbar Molazahi - Celgene: 8071145000</t>
  </si>
  <si>
    <t>HOPÆDI-p; Jens-Christian Holm - HOT method versus: 8052592000</t>
  </si>
  <si>
    <t>HOPÆDI-p; Inge Jørgensen – SDCS midler: 8052622000</t>
  </si>
  <si>
    <t>HOPÆDI-p; C. Frithioff-Bøjsøe - Tidlig Opsporing: 8052626000</t>
  </si>
  <si>
    <t>HOPÆDI-p; Jens-Christian Holm, HOT studiet, Novo: 8052651000</t>
  </si>
  <si>
    <t>IPAREAL; IP Arealpleje - Niv.3: 811-3675</t>
  </si>
  <si>
    <t>IPINRONIV2; IP Indkøb - Niveau 2: 6726-6705</t>
  </si>
  <si>
    <t>IPINROUSK; IPL Indkøb - USK Lagerprojekt (K): 811-3760</t>
  </si>
  <si>
    <t>IPKØHON4; IP Køkken - Holbæk - Niv.4: 103-3673</t>
  </si>
  <si>
    <t>IPKØKKANHO; IP Køkken - Kantinen - Holbæk: 103-3683</t>
  </si>
  <si>
    <t>IPKØKKANHO-j; IP Køkken - Kantinen - Holbæk: 103-3683j</t>
  </si>
  <si>
    <t>IPKØKKANKØ; IP Køkken - Kantinen - Køge: 101-3683</t>
  </si>
  <si>
    <t>IPKØKKANKØ-j; IP Køkken - Kantinen - Køge: 101-3683J</t>
  </si>
  <si>
    <t>IPKØKKANN3; IP Køkken - Kantinen - Niv.3: 811-3683</t>
  </si>
  <si>
    <t>IPKØKKANNF; IP Køkken - Kantinen - Nykøbing F.: 104-3683</t>
  </si>
  <si>
    <t>IPKØKKANNÆ; IP Køkken - Kantinen - Næstved: 106-3683</t>
  </si>
  <si>
    <t>IPKØKKANPR; IP Køkken - Kantinen - Psyk. Roskilde: 105-3745</t>
  </si>
  <si>
    <t>IPKØKKANPS; IP Køkken - Kantinen - Psyk. Slagelse: 102-3745</t>
  </si>
  <si>
    <t>IPKØKKANPV; IP Køkken - Kantinen - Psyk. Vordingborg: 108-3745</t>
  </si>
  <si>
    <t>IPKØKKANRI; IP Køkken - Kantinen - Ringsted: 123-3683</t>
  </si>
  <si>
    <t>IPKØKKANRO; IP Køkken - Kantinen - Roskilde: 105-3683</t>
  </si>
  <si>
    <t>IPKØKKANSL; IP Køkken - Kantinen - Slagelse: 102-3683</t>
  </si>
  <si>
    <t>IPKØSLDIST; IP Køkken - Slagelse - Distribution: 102-3746</t>
  </si>
  <si>
    <t>IPKØSLN4; IP Køkken - Slagelse - Niv.4: 102-3673</t>
  </si>
  <si>
    <t>IPKØSOSTAB; IP Køkken - Stab - Fælles: 811-3673</t>
  </si>
  <si>
    <t>IPL; Indkøb produktion og logistik - Niv. 1: 801-6711</t>
  </si>
  <si>
    <t>IPL4-b; IPL - barsel konto 4: 801-6711b</t>
  </si>
  <si>
    <t>IPRHKANTIN; IP Regionshus kantine: 801-6723</t>
  </si>
  <si>
    <t>IPRHN3; IP Regionshus Niv.3: 801-6721</t>
  </si>
  <si>
    <t>IPRHRENGØR; IP Regionshus Rengøring: 801-6722</t>
  </si>
  <si>
    <t>IPRHSERVIC; IP Regionshus Service: 801-6724</t>
  </si>
  <si>
    <t>IPRHUDVIKL; IP Udvikling - Sorø: 801-6713</t>
  </si>
  <si>
    <t>IPTR; IP Transport Niv.3: 811-3679</t>
  </si>
  <si>
    <t>IPTR-j; IP Transport Niv.3: 811-3679j</t>
  </si>
  <si>
    <t>IPVAHON4; IP Vask - Holbæk Niv. 4: 103-3674</t>
  </si>
  <si>
    <t>IPVANYN3; IP Vaskeri Nyk. F. Niv. 3: 811-3744</t>
  </si>
  <si>
    <t>IPVANYN4; IP Vaskeri - Nyk.F. Niv.4: 104-3674</t>
  </si>
  <si>
    <t>IPVASOSTAB; IP Vaskeri Stab Sorø: 811-3674</t>
  </si>
  <si>
    <t>IPØK; IP Økonomi - Sorø Niv. 2: 801-6712</t>
  </si>
  <si>
    <t>KØANÆSFORS; Driftsmæs. forsk. - Anæstesiologi - Køge: 101-1024</t>
  </si>
  <si>
    <t>KØANÆSLÆGE; Fællesafsnit læger - Anæstesi - Køge: 101-1016</t>
  </si>
  <si>
    <t>KØANÆS-p; How to improve the postoperative optimal: 8052590000</t>
  </si>
  <si>
    <t>KØANÆS-p; Effect of combinations of Paracetamol, I: 8052631000</t>
  </si>
  <si>
    <t>KØANÆS-p; The impact of delirium on functional sta: 8052634000</t>
  </si>
  <si>
    <t>KØANÆS-p; RECIPE v/Ole Mathiesen (18-001075): 8052656000</t>
  </si>
  <si>
    <t>IPL1-b; IPL - barsel konto 1: 811-3671b</t>
  </si>
  <si>
    <t>KØBIOK-p; Risk of Cardiovascular Disease in Person: 8052633000</t>
  </si>
  <si>
    <t>KØDRIFSERV; Serviceafsnit - Drift - Køge: 101-1562</t>
  </si>
  <si>
    <t>KØDRIFSERV-j; Drift - Serviceafsnit - Køge: 101-1564j</t>
  </si>
  <si>
    <t>KØIMMU; Klinisk Immunologi - Køge: 101-7652</t>
  </si>
  <si>
    <t>KØKIRUELFO; Eliteforskningskonsort. kirurgi Køge: 101-1067</t>
  </si>
  <si>
    <t>KØKIRUFORS; Driftsmæssig forskning -Kirurgi - Køge: 101-1048</t>
  </si>
  <si>
    <t>KØMEDIM6; M 6 Gastroentero./reumato. - Med. - Køge: 101-1272</t>
  </si>
  <si>
    <t>KØORTO-p; Modic changes - their possible associat.: 8052604000</t>
  </si>
  <si>
    <t>KØORTO-p; Modic changes - their possible associat.: 8052612000</t>
  </si>
  <si>
    <t>KØORTO-p; The methodological quality of overlapp.: 8052655000</t>
  </si>
  <si>
    <t>KØORTO-p; Steno - SUH Ortopædkirurgisk afdeling: 1116-1041</t>
  </si>
  <si>
    <t>KØPÆDIHJEM; Pleje af hj. barn - Pædiatri - Køge: 105-1359</t>
  </si>
  <si>
    <t>KØSTABFORS-j; Forsk.proj/kl. optimering - Stab - Køge: 811-1695j</t>
  </si>
  <si>
    <t>KØØNH-p; Thora Skodshøj Thomsen, Patient's Vulner: 8052245000</t>
  </si>
  <si>
    <t>KØØNH-p; Ultralydskursus v/Kåre Håkansson: 8052625000</t>
  </si>
  <si>
    <t>KØØNH-p; Den socialt dårligt stillede hoved-halsk: 8052638000</t>
  </si>
  <si>
    <t>NSRSYGEHUS-p; INTERREG-Projekt Bonebank: 8107018000</t>
  </si>
  <si>
    <t>NYAKUT-p; Tryghedspersoner demens projekt: 8056137000</t>
  </si>
  <si>
    <t>NYCENEPIDE-p; Zorana Andersen – Long-term exposure to: 8056114000</t>
  </si>
  <si>
    <t>NYCENEPIDE-p; Elsebeth Lynge – LMHK: 8056127000</t>
  </si>
  <si>
    <t>NYCENEPIDE-p; Triage project Region Syd, Elsebeth Lyn.: 8056130000</t>
  </si>
  <si>
    <t>NYCENEPIDE-p; Mindelegat Einer Willumsen – Gry St.-Ma.: 8056134000</t>
  </si>
  <si>
    <t>NYCENEPIDE-p; Når skæbnen er imod os: 8056135000</t>
  </si>
  <si>
    <t>NYCENEPIDE-p; Elsebeth Lynge – FSS: 8056143000</t>
  </si>
  <si>
    <t>NYCENEPIDE-p; Trial23 - Control of Cervical Cancer: 8056148000</t>
  </si>
  <si>
    <t>NYDRIFSEL3; Serviceafdelingen Nyk.F. Niv. 3: 104-2918</t>
  </si>
  <si>
    <t>NYDRIFT; Driftsafdelingen: 104-2916</t>
  </si>
  <si>
    <t>NYFSYGEHUS-p; Innovationspartnerskaber og testhub NFS: 8056144000</t>
  </si>
  <si>
    <t>NYFSYGEHUS-p; Elsebeth Lynge - Knæk Cancer puljen: 8056145000</t>
  </si>
  <si>
    <t>NYIMMURO; Klinisk immunologi - Nyk. F: 104-7657</t>
  </si>
  <si>
    <t>NYIVBL; IV-Blanding Nykøbing F. Sygehus (K): 104-2997</t>
  </si>
  <si>
    <t>NYKIRUFÆRO; Fælles - Kirurgi - Nykøbing F.: 104-1068</t>
  </si>
  <si>
    <t>NYMIKRRO; Klinisk Mikrobiologi - Nykøbing F.: 104-7673</t>
  </si>
  <si>
    <t>NYPÆDI-p; INFQ3003 Tatjana Zaharov: 8056060000</t>
  </si>
  <si>
    <t>NÆDRIFSEFÆ; Serviceafsnit Næstved Fælles: 811-7618</t>
  </si>
  <si>
    <t>NÆDRIFSER1; Serviceområde 1 Næstved: 811-7619</t>
  </si>
  <si>
    <t>NÆDRIFSER2; Serviceområde 2 Næstved: 811-7620</t>
  </si>
  <si>
    <t>NÆDRIFSER3; Serviceområde 3 Næstved: 811-7621</t>
  </si>
  <si>
    <t>NÆGARAOPER; Operation Garantiklinikken: 811-7631</t>
  </si>
  <si>
    <t>NÆGARAANÆS; Anæstesi Garantiklinikken: 811-7630</t>
  </si>
  <si>
    <t>NÆIMMUFORO; Driftsmæssig forskning Klinisk Immu (K): 106-7662</t>
  </si>
  <si>
    <t>NÆIMMU-p; Tidlige biomarkører ved kronisk inflamm.: 8056138000</t>
  </si>
  <si>
    <t>NÆIMMU-p; Afdelingsledelsens projektkonto – Susan.: 8056139000</t>
  </si>
  <si>
    <t>NÆIMMURO; Klinisk Immunologi - Regional enhed: 811-7650</t>
  </si>
  <si>
    <t>NÆONKOLÆRO; Lægesekretær - Onkologi - Næstved: 106-7346</t>
  </si>
  <si>
    <t>NÆPÆDIFORS; Forskning Børne- &amp; Ungeafdelingen Næst: 106-2291</t>
  </si>
  <si>
    <t>NÆRADI; Radiologi - Næstved Slagelse: 811-7270</t>
  </si>
  <si>
    <t>NÆSTABPROD; Økonomi Produktion Planlægning Adm. Næst: 811-2675</t>
  </si>
  <si>
    <t>PHCSFV; PHC - SFV: 3254-3531</t>
  </si>
  <si>
    <t>PSBU-p; Donation – Odd Fellow Logen Holbæk: 8152146000</t>
  </si>
  <si>
    <t>PSBUROU2LE; Psyk - BU - Cent.f.spisefor.U2-Rosk.(VP): 3236-2230</t>
  </si>
  <si>
    <t>PSFÆNÆPEER; Psyk - FÆ - Psyk Info - Peers: 3403-2109</t>
  </si>
  <si>
    <t>PSRESVID; Psyk - Afd. For Rets. Svøm. - Idræt (K): 3347-2250</t>
  </si>
  <si>
    <t>PSSYVO4144-j; Psyk - SY - S4 - bygning 41 + 44 - Psyk.: 3161-2160j</t>
  </si>
  <si>
    <t>PSSYVODPÆL; Psyk - SY - DP for ældre - Vordingborg: 3197-2160</t>
  </si>
  <si>
    <t>PSSYVOHUKO; Psyk. - SY - Hukommelseskl. Vordingborg: 3196-2160</t>
  </si>
  <si>
    <t>PSSYVOS5; Psyk - SY - Afsnit S5: 3198-2160</t>
  </si>
  <si>
    <t>PSTEKNIK; Psyk - Driftsafdelingen: 3370-2275</t>
  </si>
  <si>
    <t>PSTEROSERV; Psyk - Serviceafdeling - Roskilde: 3375-2275</t>
  </si>
  <si>
    <t>PSTEROTEKN; Psyk - Teknisk afdeling - Roskilde/Køge: 3371-2275</t>
  </si>
  <si>
    <t>PSTESLSERV; Psyk - Serviceafdeling - Slagelse: 3377-2275</t>
  </si>
  <si>
    <t>PSTESLSIKK; Psyk - Sikkerhed og drift - Slagelse: 3374-2275</t>
  </si>
  <si>
    <t>PSTESLTEKN; Psyk - Teknisk afdeling - Slagelse: 3373-2275</t>
  </si>
  <si>
    <t>PSTEVOSERV; Psyk - Serviceafdeling - Vordingborg: 3376-2275</t>
  </si>
  <si>
    <t>PSTEVOTEKN; Psyk - Teknisk afdeling - Vordingborg: 3372-2275</t>
  </si>
  <si>
    <t>PSVEKØFLYG; Psyk. Slag. - Traum. Flygtn. - Køge: 3321-2130</t>
  </si>
  <si>
    <t>PSVESLDPÆL; Psyk. Slag. - DP for ældre: 3318-2130</t>
  </si>
  <si>
    <t>PSVESLFLYG; Psyk. Slag. - Kl. for Trauma. Flygtninge: 3322-2130</t>
  </si>
  <si>
    <t>PSVESLFORS; Forskningsenhed: 3316-2130</t>
  </si>
  <si>
    <t>PSVESLPTSD; Psyk. Slag. - PTSD - Regionsfunktion (K): 3317-2130</t>
  </si>
  <si>
    <t>PSVESLSL6; Psyk. Slag. - Ældrepsykiatri afsnit SL6: 3319-2130</t>
  </si>
  <si>
    <t>PSVEST-p; Ragner Klein Olsen - annumm: 8152138000</t>
  </si>
  <si>
    <t>PSVEST-p; Lise Møller: Annuum-midler: 8152139000</t>
  </si>
  <si>
    <t>PSVEST-p; Steen Lund – annumm: 8152140000</t>
  </si>
  <si>
    <t>PSVEST-p; Kommunikation i Psykiatrien: 8152141000</t>
  </si>
  <si>
    <t>PSVEST-p; Sabrina Rønne – Samtidig type 2-diabetes: 8152142000</t>
  </si>
  <si>
    <t>PSVEST-p; Vicki Elkjær – An empirical case study: 8152143000</t>
  </si>
  <si>
    <t>PSVEST-p; Sabrina Trappaud Rønne, annuum: 8152144000</t>
  </si>
  <si>
    <t>PSVEST-p; Vicki Zabell, annuum: 8152145000</t>
  </si>
  <si>
    <t>PSVEVOFLYG; Psyk. Slag. - Traum. Flygtn. - Vord.: 3320-2130</t>
  </si>
  <si>
    <t>PSØSKØLIAP; Psyk - ØS - Lia. - Kl. for Lia. - KøgeP: 3367-2210</t>
  </si>
  <si>
    <t>PSØSKØSELP; Psyk - ØS - Lia. - Kl. for Selvm.- KøgeP: 3369-2210</t>
  </si>
  <si>
    <t>PSØSRODPÆP; Psyk - ØS - DP for ældre - Roskilde P: 3368-2210</t>
  </si>
  <si>
    <t>PSØST-p; Line Lindhardt: Annuum-midler : 8152137000</t>
  </si>
  <si>
    <t>PSØSVOLIAP; Psyk - ØS - Lia. - Kl. for Lia. - Vord.P: 3366-2210</t>
  </si>
  <si>
    <t>PSØSVOSELV; Psyk - ØS - Lia.-Kl.for Selvm.-Vord.(K): 3365-2210</t>
  </si>
  <si>
    <t>RHDNS-b; Det Nære Sundhedsvæsen: 4000-3921b</t>
  </si>
  <si>
    <t>RHDNSBORG; Team borgerkontakt og patientkommunikat.: 4016-3922</t>
  </si>
  <si>
    <t>RHDNSKAPS; Kap-S: 4028-3923</t>
  </si>
  <si>
    <t>RHDNSLÆGEM; Lægemiddelenheden: 4044-3924</t>
  </si>
  <si>
    <t>RHDNSOPKRÆ; Tidlig opsporing af kræft: 4043-3924</t>
  </si>
  <si>
    <t>RHDNS-p; KBU læger (privat praksis): 1103005001</t>
  </si>
  <si>
    <t>RHDNS-p; Administration: 1104005001</t>
  </si>
  <si>
    <t>RHDNS-p; POL-S, Personale: 1104005101</t>
  </si>
  <si>
    <t>RHDNS-p; Efteruddannelsesvejlederordningen: 1104006001</t>
  </si>
  <si>
    <t>RHDNS-p; Medicinoprydning: 1151002001</t>
  </si>
  <si>
    <t>RHDNS-p; Broen til bedre sundhed (Lolland-Falste.: 1151002003</t>
  </si>
  <si>
    <t>RHDNS-p; Broen til bedre sundhed - Konferencer: 1151002007</t>
  </si>
  <si>
    <t>RHDNS-p; Broen til bedre sundhed - Sammenhængende: 1152006001</t>
  </si>
  <si>
    <t>RHDNS-p; Erhvervs Ph.d.-projekt (Elisabeth Sønde.: 1152007001</t>
  </si>
  <si>
    <t>RHDNS-p; Teamsamarbejde for og med de svageste æ.: 1152008102</t>
  </si>
  <si>
    <t>RHDNS-p; Teamsamarbejde for og med de svageste æ.: 1152008201</t>
  </si>
  <si>
    <t>RHDNS-p; Teamsamarbejde for og med de svageste æ.: 1152008202</t>
  </si>
  <si>
    <t>RHDNS-p; Teamsamarbejde for og med de svageste æ.: 1152008301</t>
  </si>
  <si>
    <t>RHDNS-p; Teamsamarbejde for og med de svageste æ.: 1152008302</t>
  </si>
  <si>
    <t>RHDNS-p; Teamsamarbejde for og med de svageste æ.: 1152008401</t>
  </si>
  <si>
    <t>RHDNS-p; Teamsamarbejde for og med de svageste æ.: 1152008402</t>
  </si>
  <si>
    <t>RHDNS-p; Teamsamarbejde for og med de svageste æ.: 1152008403</t>
  </si>
  <si>
    <t>RHDNS-p; Telemedicinsk hjemmemonitorering, TEL K.: 1152008502</t>
  </si>
  <si>
    <t>RHDNS-p; Helbredsprofilen – Nationalt tilbud: 1152008511</t>
  </si>
  <si>
    <t>RHDNS-p; Helbredsprofilen – Nationalt tilbud pro.: 1152008521</t>
  </si>
  <si>
    <t>RHDNS-p; Helbredsprofilen – Diabetes projektled.: 1152008531</t>
  </si>
  <si>
    <t>RHDNS-p; Forberedelsessekretariatet for E-hospit.: 1154000112</t>
  </si>
  <si>
    <t>RHDNS-p; Klar besked - Patientkommunikation: 1199006003</t>
  </si>
  <si>
    <t>RHDNS-p; Analyse og kompetence - Patienten som: 1199006023</t>
  </si>
  <si>
    <t>RHDNS-p; Helbredsprofilen - Projektledelse: 1199006038</t>
  </si>
  <si>
    <t>RHDNS-p; Helbredsprofilen - Videofotograf: 1199006050</t>
  </si>
  <si>
    <t>RHDNS-p; E-hospitalet – Projektledere: 1199006083</t>
  </si>
  <si>
    <t>RHDNS-pb; KBU læger (privat praksis): 110300500b</t>
  </si>
  <si>
    <t>RHDNSSUAFT; Sundhedsaftalen: 4031-3923</t>
  </si>
  <si>
    <t>RHDNSSUND; Team sundhedsydelser og planlægning: 4041-3924</t>
  </si>
  <si>
    <t>RHDNSTARST; Tand RST (K): 4042-3924</t>
  </si>
  <si>
    <t>RHDNSTASP; Tand special (K): 4042-39244</t>
  </si>
  <si>
    <t>RHDU-p; DU - Produktion - Vagtplanlægning fase 2: 1161514000</t>
  </si>
  <si>
    <t>RHITUDAPP; IT-Applikationer: 801-6661</t>
  </si>
  <si>
    <t>RHKHR-p; Internt vikarkorps i regionen - adminis.: 4002001080</t>
  </si>
  <si>
    <t>RHKHR-p; Internt vikarkorps i regionen - vikarer: 4002001081</t>
  </si>
  <si>
    <t>RHPFI-p; Sunsetting: 1161101018</t>
  </si>
  <si>
    <t>RHPFI-p; DU -  Innovation– Projekt 2044 - iDPM-GO: 1162001400</t>
  </si>
  <si>
    <t>RHPFI-p; DU-Innovation-Projekt 2045 – Precare II: 1162001500</t>
  </si>
  <si>
    <t>RHRU-p; Sydlige Østersø - Internation. projekter: 8230700000</t>
  </si>
  <si>
    <t>RHSSP; Sundhedsstrategisk Planlægning: 801-6401</t>
  </si>
  <si>
    <t>RHSSPDYNAM; Lægeuddannelse Dynamu: 802-6401-2</t>
  </si>
  <si>
    <t>RHSSP-p; Etablering af landsdækkende 1-1-3 nummer: 1199006061</t>
  </si>
  <si>
    <t>RHSSP-p; Information om influenzavaccination: 1199006062</t>
  </si>
  <si>
    <t>RHSSP-p; Øget dimensionering og bedre rammer for: 1199006063</t>
  </si>
  <si>
    <t>RHSSPPUK; Lægeuddannelse PUK: 802-6401-5</t>
  </si>
  <si>
    <t>RIDRIFSER1; Serviceområde 1 Ringsted: 811-7623</t>
  </si>
  <si>
    <t>RIDRIFSER1; Serviceområde 1 Ringsted: 811-7622</t>
  </si>
  <si>
    <t>RIMAKALÆGE; Læger - Radiologi - Ringsted: 123-7287</t>
  </si>
  <si>
    <t>RIMAKALÆSE; Lægesekretærer - Radiologi - Ringsted: 123-7286</t>
  </si>
  <si>
    <t>RIMAKAMAMM; Mammografiscreening - Radiologi - Ring.: 123-7289</t>
  </si>
  <si>
    <t>ROANÆSDAGK; Dagkirurgisk afsnit - anæstesi -Roskilde: 105-1013</t>
  </si>
  <si>
    <t>ROBIOKBIOK; Biokemisk afsn. - Klinisk Bioke. - Rosk.: 105-7452</t>
  </si>
  <si>
    <t>ROBIOKFORS; Eliteforsk.konsort. Kl. Biokemi Roskilde: 105-7456</t>
  </si>
  <si>
    <t>ROBIOK-p; Risk of Cardiovascular Disease in Perso.: 8052602000</t>
  </si>
  <si>
    <t>RODERM-p; Nova v/Gregor Jemec (19-000398): 8071140000</t>
  </si>
  <si>
    <t>RODERM-p; Projekt CSL 324 -Gregor Jemec(18-001087): 8071150000</t>
  </si>
  <si>
    <t>RODRIFSERV; Serviceafsnit - Drift - Roskilde: 105-1563</t>
  </si>
  <si>
    <t>RODRIFSERV-j; Drift - Serviceafsnit - Roskilde: 105-1565j</t>
  </si>
  <si>
    <t>ROGYOBG73S; Svanger G73 - Gyn/Obs - Roskilde: 105-1152</t>
  </si>
  <si>
    <t>ROGYOBG93; Gynækologi G93 - Gyn/Obs - Roskilde: 105-1156</t>
  </si>
  <si>
    <t>ROGYOB-p; Validering af psykometriske egenskaber f: 8052583000</t>
  </si>
  <si>
    <t>ROGYOB-p; Gravide med psykosociale problemstilling: 8052589000</t>
  </si>
  <si>
    <t>ROGYOB-p; Klinisk Etisk Komite v/Ingelise Andersen: 8052606000</t>
  </si>
  <si>
    <t>ROGYOB-p; EDCOS.Embryo Developmenal Pofiles fra C.: 8052607000</t>
  </si>
  <si>
    <t>ROGYOB-p; The impact of frozen - thawed blastocyt : 8052615000</t>
  </si>
  <si>
    <t>ROGYOB-p; Healthy Parents – Health Children : 8052643000</t>
  </si>
  <si>
    <t>ROGYOB-p; FET-Optimizing v/Line Buur Dessing (19-0: 8052628000</t>
  </si>
  <si>
    <t>ROGYOB-p; Projekt CentaFlow v/Bjarke Lund Sørensen: 8052630000</t>
  </si>
  <si>
    <t>ROGYOB-p; Projekt Vægttab inden fertilitetsbehand.: 8052644000</t>
  </si>
  <si>
    <t>ROHÆMA-p; Waldenström's makroglobulinæmi : 8052593000</t>
  </si>
  <si>
    <t>ROHÆMA-p; Protokolleret forskning Hæmatologi v/af.: 8052609000</t>
  </si>
  <si>
    <t>ROHÆMA-p; Molekylærbiologiske forandring karakteri: 8052635000</t>
  </si>
  <si>
    <t>ROHÆMA-p; DALIAH -Dustin Andersen Patel(18-000531): 8052648000</t>
  </si>
  <si>
    <t>ROHÆMA-p; BosuPeg v/Lene Udby (19-001002): 8052654000</t>
  </si>
  <si>
    <t>ROIMMU; Klinisk Immunologi - Roskilde: 105-7651</t>
  </si>
  <si>
    <t>ROKARDKKAM; Ambulatorium - Kard. Karkir. - Roskilde: 105-7213</t>
  </si>
  <si>
    <t>ROKARDKKFÆ; Fælles - Kardiologi Karkir. - Roskilde: 105-7211</t>
  </si>
  <si>
    <t>ROKARDKKLS; Lægesekretær - Kard. Karkir. - Roskilde: 105-7212</t>
  </si>
  <si>
    <t>ROKARDKKOP; Operationsafs. - Kard. Karkir - Roskilde: 105-7215</t>
  </si>
  <si>
    <t>ROKARDKKSE; Sengeafsnit - Kard. Karkir. - Roskilde: 105-7214</t>
  </si>
  <si>
    <t>ROKARD-p; EFC v/Niels Eske Bruun (19-000080): 8051829000</t>
  </si>
  <si>
    <t>ROKARD-p; Diagnostisk CT ved Infektiøs Endokarditi: 8052584000</t>
  </si>
  <si>
    <t>ROKARD-p; Forskningsfremmende projekter(Kamal Kaa.: 8052600000</t>
  </si>
  <si>
    <t>ROKARD-p; Forskningsfremmende projekter(Alexander : 8052601000</t>
  </si>
  <si>
    <t>ROKARD-p; Danblock v/Martin Snoer (19- 000631): 8052611000</t>
  </si>
  <si>
    <t>ROKARD-p; Orion-8 v/Pernille Correll (18-000107): 8052614000</t>
  </si>
  <si>
    <t>ROKARD-p; The influence of social and psychologica: 8052646000</t>
  </si>
  <si>
    <t>ROKARD-p; eMindYourHeart-Kirsten Charlotte Helmark: 8052649000</t>
  </si>
  <si>
    <t>ROKARD-p; Projekt CTQJ23A12001 V/Niels Eske Bruun: 8071141000</t>
  </si>
  <si>
    <t>ROKARD-p; ISCHEMIA-CTO undersøgelse v/Ole Havndrup: 8071142000</t>
  </si>
  <si>
    <t>ROKIRU-p; POISE-3 v/Ismail Gögenur (19-000373): 8052582000</t>
  </si>
  <si>
    <t>ROKIRU-p; Forskerprogram Surgical Sciences -Ismail: 8052591000</t>
  </si>
  <si>
    <t>ROKIRU-p; MIRCAST v/Isamil Gögenur (19-000574): 8052596000</t>
  </si>
  <si>
    <t>ROKIRU-p; Clinical Academic Group v/Ismail Gögenur: 8052620000</t>
  </si>
  <si>
    <t>ROKIRU-p; The Pumas study-Kirsten Lykke Wahlstrøm: 8052627000</t>
  </si>
  <si>
    <t>ROKIRU-p; Projekt Tailored v/Ismail Gögenur(19-000: 8052629000</t>
  </si>
  <si>
    <t>ROKIRU-p; Preoperative endoscopie treatment with: 8052637000</t>
  </si>
  <si>
    <t>ROKIRU-p; Sammenhængen - blodsukker, søvnmønster: 8052642000</t>
  </si>
  <si>
    <t>ROKIRU-p; IBD v/Hans Lovèn (19-001066): 8052657000</t>
  </si>
  <si>
    <t>ROMEDI-p; Symposium malign pleureffusion: 8052594000</t>
  </si>
  <si>
    <t>ROMEDI-p; Electromagnetic navigational bronchoscop: 8052595000</t>
  </si>
  <si>
    <t>ROMEDI-p; Baxter elastomer iv pumper-Lothar Wiese: 8052597000</t>
  </si>
  <si>
    <t>ROMEDI-p; Effekten af Magnesium på åreforkalkning: 8052599000</t>
  </si>
  <si>
    <t>ROMEDI-p; PoCKET v/Bjarne Ørskov (19-000545): 8052610000</t>
  </si>
  <si>
    <t>ROMEDI-p; Boreas v/Christian Meyer (19-000637): 8052613000</t>
  </si>
  <si>
    <t>ROMEDI-p; SUPER-R v/Christian Meyer (19-000632): 8052616000</t>
  </si>
  <si>
    <t>ROMEDI-p; Electromagnetic navigational bronchoscop: 8052645000</t>
  </si>
  <si>
    <t>RONEUR-p; Inducerbar plasticitet i visuel kortex: 8052588000</t>
  </si>
  <si>
    <t>RONEUR-p; Trial Nation Center for Demens-P. Høgh  : 8052598000</t>
  </si>
  <si>
    <t>RONEUR-p; Går du i seng med din smartphone?: 8052624000</t>
  </si>
  <si>
    <t>RONEUR-p; Ultra Langtids-søvnmonitorering v/Troels: 8052636000</t>
  </si>
  <si>
    <t>RONEUR-p; Effekt af brugen af elektroniske devices: 8052652000</t>
  </si>
  <si>
    <t>RONEUR-p; CHARM studiet -Troels Wienecke19-000823: 8071149000</t>
  </si>
  <si>
    <t>ROONKOLÆSE; Lægesekretær - Onkologi - Roskilde: 105-7335</t>
  </si>
  <si>
    <t>ROONKO-p; Projekt NEKTAR v/Redas Trepiakas (19-000: 8052632000</t>
  </si>
  <si>
    <t>ROONKO-p; Multimodal præhabilitering til at optim.: 8052639000</t>
  </si>
  <si>
    <t>ROONKO-p; SUPER v/Malene Frank (19-000629): 8052640000</t>
  </si>
  <si>
    <t>ROONKO-p; Testing a ceregiver-led intervention : 8052641000</t>
  </si>
  <si>
    <t>ROONKO-p; Savannah v/Miroslaw Stelmach (19-000105): 8052650000</t>
  </si>
  <si>
    <t>ROONKO-p; SMILE v/Elisabeth Rosted (19-001077): 8052658000</t>
  </si>
  <si>
    <t>ROONKO-p; DUO-O v/Jørn Herrstedt (19-000579): 8071143000</t>
  </si>
  <si>
    <t>ROONKO-p; Projekt EMERALD v/Vesna Glavicic (19-000: 8071148000</t>
  </si>
  <si>
    <t>ROPATO-p; Proteomics in laser microdissected : 8052586000</t>
  </si>
  <si>
    <t>ROPATO-p; Små brysttumorer v/Anne-Vibeke Lænkholm: 8052647000</t>
  </si>
  <si>
    <t>ROPLBR-p; Perform studiet og recidiv validering: 8052659000</t>
  </si>
  <si>
    <t>RORADI-p; Forskningsfremmende Pulje v/C. Thomsen : 8052660000</t>
  </si>
  <si>
    <t>ROSTABFORS; Forsk.proj/kl. optimering - Stab - Rosk.: 811-1620</t>
  </si>
  <si>
    <t>ROSTAB-p; Protokolleret forskning SUH v/ afdeling.: 8052608000</t>
  </si>
  <si>
    <t>ROUROLD11; Sengeafsnit D 11 - Urologi - Roskilde: 105-7375</t>
  </si>
  <si>
    <t>ROUROLD13; Sengeafsnit D 13 - Urologi - Roskilde: 105-7364</t>
  </si>
  <si>
    <t>ROUROL-p; The role of the microbiome on the progn.: 8052605000</t>
  </si>
  <si>
    <t>ROØJEN-p; Establishing - Anders Jürs (18-001087): 8052585000</t>
  </si>
  <si>
    <t>ROØJEN-p; Sundhedskompetencer hos patienter med: 8052587000</t>
  </si>
  <si>
    <t>ROØJEN-p; Development of targeted therapy to pati.: 8052603000</t>
  </si>
  <si>
    <t>ROØJEN-p; Faricimab v/Torben Lykke Sørensen (19-0.: 8071144000</t>
  </si>
  <si>
    <t>ROØJEN-p; KBH-1802 v/Torben Lykke Sørensen : 8071147000</t>
  </si>
  <si>
    <t>ROØJEN-p; Steno - SUH Øjenafdelingen: 7395-1583</t>
  </si>
  <si>
    <t>SKBLÅTADMI; Blåt hus (administration): 4100-4028</t>
  </si>
  <si>
    <t>SKEGNEVIKA; Egne Vikarer Aflastningspladser: 4110-4036</t>
  </si>
  <si>
    <t>SLDRIFADMI; Serviceafsnit Slagelse Administration: 811-7624</t>
  </si>
  <si>
    <t>SLDRIFSEFÆ; Serviceafsnit Slagelse Fælles: 811-7611</t>
  </si>
  <si>
    <t>SLDRIFSER1; Serviceområde 1 Slagelse: 811-7612</t>
  </si>
  <si>
    <t>SLDRIFSER2; Serviceområde 2 Slagelse: 811-7613</t>
  </si>
  <si>
    <t>SLDRIFSER3; Serviceområde 3 Slagelse: 811-7614</t>
  </si>
  <si>
    <t>SLDRIFSER4; Serviceområde 4 Slagelse: 811-7615</t>
  </si>
  <si>
    <t>SLDRIFSER5; Serviceområde 5 Slagelse: 811-7616</t>
  </si>
  <si>
    <t>SLDRIFSER6; Serviceområde 6 Slagelse: 811-7617</t>
  </si>
  <si>
    <t>SLDRIFSERV; Serviceafsnit NSR: 811-7610</t>
  </si>
  <si>
    <t>SLFORSK; NSR sygehuse forskning (K): 811-2715</t>
  </si>
  <si>
    <t>SLFYER; Fysio- og ergoterapi - NSR sygehuse: 811-2315</t>
  </si>
  <si>
    <t>SLFYER-p; Fugl Meyer – Henriette Busk – Ekstern: 8056132000</t>
  </si>
  <si>
    <t>SLFYER-p; Exercise first–Forskningsenheden PROgrez: 8056147000</t>
  </si>
  <si>
    <t>SLGYOB; Gynækologi og Obstetrik - Slagelse: 811-2139</t>
  </si>
  <si>
    <t>SLIMMURO; Klinisk Immunologi - Slagelse: 102-7653</t>
  </si>
  <si>
    <t>SLMAKA-p; Stomiambulatoriets projektkonto Kirurgi: 8055031000</t>
  </si>
  <si>
    <t>SLMAKA-p; Repatha Projekt: 8056146000</t>
  </si>
  <si>
    <t>SLMEDI1+3-p; Boreas – Uffe Bødtger – Ekstern: 8075102000</t>
  </si>
  <si>
    <t>SLMEDI1AGI; Amb lunge mavetarm med gigtsygdomme Slag: 102-7443</t>
  </si>
  <si>
    <t>SLMEDI2-p; DANBLOCK – Jens Lomholdt - Ekstern: 8056125000</t>
  </si>
  <si>
    <t>SLMEDI2-p; Lundbeckfonden - Ditte Høgsgaard: 8056128000</t>
  </si>
  <si>
    <t>SLMEDI2-p; Believe studiet – Natalia Pedersen - Ek.: 8056129000</t>
  </si>
  <si>
    <t>SLMEDI2-p; DanHeart – Jens Lomholdt – Ekstern: 8056131000</t>
  </si>
  <si>
    <t>SLMEDI2-p; Determine – John Larsen – Ekstern: 8056133000</t>
  </si>
  <si>
    <t>SLMEDI2-p; SOUL – Jens Lomholdt – Ekstern: 8056142000</t>
  </si>
  <si>
    <t>SLMEDI2-p; DIACOR - Personalized medicine and coord: 8056149000</t>
  </si>
  <si>
    <t>SLMEDI2-p; Projekt O2 Matic HOT projektet-U.Bødtger: 8056150000</t>
  </si>
  <si>
    <t>SLMEDI3HUK; Amb. hjerne nerve ældresygdomme HUK Slag: 102-7435</t>
  </si>
  <si>
    <t>SLMIKRFORO; Driftsmæssig forskning Klin. Mikrob. (K): 811-7671</t>
  </si>
  <si>
    <t>SLMIKRMIRO; Klinisk Mikrobiologi - Slagelse: 102-7672</t>
  </si>
  <si>
    <t>SLMIKRRO; Klinisk Mikrobiologi - Regional enhed: 811-7670</t>
  </si>
  <si>
    <t>SLMULT-p; Center for Multisygdom og Kronisk Sygdom: 8056140000</t>
  </si>
  <si>
    <t>SLNSR; Næstved Slagelse og Ringsted sygehuse: 811-2650</t>
  </si>
  <si>
    <t>SLPÆDI; Børne- &amp; Ungeafdelingen Slagelse: 811-2285</t>
  </si>
  <si>
    <t>SLPÆDI17; Sengeafsnit Børne- &amp; Ungeafdelingen Slag: 106-2288</t>
  </si>
  <si>
    <t>SLPÆDIABC; ABC Forskning Børne- og Ungeafd. Slag.: 106-2296</t>
  </si>
  <si>
    <t>SLPÆDIAMBU; Ambulatoriet Børne- &amp; Ungeafd Slagelse: 106-2290</t>
  </si>
  <si>
    <t>SLPÆDINEON; Neonatalafsn. Børne- og Ungeafd Slagelse: 106-2289</t>
  </si>
  <si>
    <t>SLPÆDI-p; Remission of childhood asthma - Rikke : 8056136000</t>
  </si>
  <si>
    <t>SLPÆDI-p; JIA rehabilitering – Anna-Helene Bohr: 8056141000</t>
  </si>
  <si>
    <t>SLRADIVISI; Visitationsenhed Radiologi Slagelse: 811-7282</t>
  </si>
  <si>
    <t>SLSTAB; Administrativ Stab - NSR Sygehuse: 811-2655</t>
  </si>
  <si>
    <t>SLSTABKLIT; Klinisk IT - Adm. - Slagelse: 811-2680</t>
  </si>
  <si>
    <t>SLSTABKVAL; Kvalitet - Adm. - Slagelse: 102-2684</t>
  </si>
  <si>
    <t>SLSTABLEAN; Kvalitet og LEAN - Adm. Slagelse: 811-2677</t>
  </si>
  <si>
    <t>SLSTABSEKR; Sekretariat - Adm. - Slagelse: 811-2656</t>
  </si>
  <si>
    <t>SLSTABSUUD; Sundhed og uddannelse - Adm.- Slagelse: 811-2676</t>
  </si>
  <si>
    <t>SLSTABUDFO; HR Uddannelse og Forskning - Adm. Slag.: 102-2681</t>
  </si>
  <si>
    <t>SLSTABØKON; Økonomi - Adm. - Slagelse: 811-2674</t>
  </si>
  <si>
    <t>SLSTABØKON; Økonomi og Planlægning - Adm. - Slagelse: 811-2682</t>
  </si>
  <si>
    <t>SPNÆ; IT-Sund-platform - Næst. Slag. Ring. (K): 811-2785</t>
  </si>
  <si>
    <t>SRADMISERV; SR Serviceafdelingen: 4411-4521</t>
  </si>
  <si>
    <t>SRSKOLSFO; SR SFO: 4413-4539</t>
  </si>
  <si>
    <t>SRSPECNCL; SR NCL-team: 4416-4599</t>
  </si>
  <si>
    <t>SRSPECRÅDG; SR Rådgivning og kursus: 4415-4591</t>
  </si>
  <si>
    <t>SRSYNSREFS; SR Synscenter Refsnæs: 4411-4500</t>
  </si>
  <si>
    <t>STBEHANDL; Behandling: 3771-0008</t>
  </si>
  <si>
    <t>STFORSK; Forskning: 3771-0009</t>
  </si>
  <si>
    <t>Anæstesien Slagelse Næstved</t>
  </si>
  <si>
    <t>Jura overenskomst og praksisområde</t>
  </si>
  <si>
    <t>Kirurgisk Afdeling - Køge - SUH</t>
  </si>
  <si>
    <t>Kirurgisk afdeling - Slagelse</t>
  </si>
  <si>
    <t>Sekretariat og udvalgsbetjening</t>
  </si>
  <si>
    <t>Øvrige</t>
  </si>
  <si>
    <t>Aktiv patientstøtte</t>
  </si>
  <si>
    <t>Anæstesiologisk afdeling - Nykøbing F.</t>
  </si>
  <si>
    <t>Arbejds- og socialmedicinsk Afdeling</t>
  </si>
  <si>
    <t>Medicinsk afdeling - Nyk. F.</t>
  </si>
  <si>
    <t>Ortopædkirurgisk afdeling - Nykøbing F.</t>
  </si>
  <si>
    <t>Medicin 3 og Fysio- ergoterapi - NSR</t>
  </si>
  <si>
    <t>Plastikkir. og Brystkir. Afd. - Roskilde</t>
  </si>
  <si>
    <t>Tand special</t>
  </si>
  <si>
    <t>Telemedicinsk center</t>
  </si>
  <si>
    <t>4101-4439</t>
  </si>
  <si>
    <t>4101-4443</t>
  </si>
  <si>
    <t>BNSPEC7V3</t>
  </si>
  <si>
    <t>BN-Særforanstaltning H7tvNR3</t>
  </si>
  <si>
    <t>PFI - Tilskud til drift  – Trial Nation</t>
  </si>
  <si>
    <t>DU - Produktion - Sundhedsprofilen</t>
  </si>
  <si>
    <t>DU - Produktion - Sundhedsaftaler</t>
  </si>
  <si>
    <t>Øvrig produktion/dataunderstøttelse</t>
  </si>
  <si>
    <t>DU-Innovation-Projekt 2046 – SAFEHOUSE</t>
  </si>
  <si>
    <t>DU-Innovation-Projekt 2047 – SMILE</t>
  </si>
  <si>
    <t>Rekruttering og fastholdelse - Maciei Ga</t>
  </si>
  <si>
    <t>Forskningsprojekt om forebyggelse blandt</t>
  </si>
  <si>
    <t>DNSV - Nærklinik - Eget personale lønafr</t>
  </si>
  <si>
    <t>DNSV – Nærklinik Stab – Eget personale</t>
  </si>
  <si>
    <t>DNSV - Corona Call Center</t>
  </si>
  <si>
    <t>DNSV – Filadelfia Covid-19</t>
  </si>
  <si>
    <t>DNSV – Testcenter Covid-19</t>
  </si>
  <si>
    <t>DNSV – Testcenter Covid-19 Roskilde</t>
  </si>
  <si>
    <t xml:space="preserve">DNSV - Maribo Testcenter Covid-19 </t>
  </si>
  <si>
    <t xml:space="preserve">DNSV – Mobiltest Testcenter Covid-19 </t>
  </si>
  <si>
    <t>DNSV – Samfundssporet Stab – Eget person</t>
  </si>
  <si>
    <t xml:space="preserve">DNSV – Forskning og klinisk kvalitet </t>
  </si>
  <si>
    <t>DNSV - Sundhedsstrategi – Patientinddrag</t>
  </si>
  <si>
    <t>DNSV - Nærklinik Kalundborg</t>
  </si>
  <si>
    <t>DNSV - Testcenter Slagelse</t>
  </si>
  <si>
    <t>DNSV - Testcenter Nykøbing F.</t>
  </si>
  <si>
    <t>DNSV - Testcenter Holbæk</t>
  </si>
  <si>
    <t xml:space="preserve">DNSV – Borger- og Specialistrådgivning </t>
  </si>
  <si>
    <t>DNSV – Nærklinik Stege</t>
  </si>
  <si>
    <t>DNSV - Vaccinationscenter Stab - Eget pe</t>
  </si>
  <si>
    <t>DNSV - Vaccinationscenter Roskilde - Ege</t>
  </si>
  <si>
    <t>DNSV - Vaccinationscenter Næstved - Eget</t>
  </si>
  <si>
    <t xml:space="preserve">DNSV - Vaccinationscenter Maribo - Eget </t>
  </si>
  <si>
    <t xml:space="preserve">DNSV - Vaccinationscenter Holbæk - Eget </t>
  </si>
  <si>
    <t>DNSV - Vaccinationscenter Nykøbing F - E</t>
  </si>
  <si>
    <t>DNSV - Vaccinationscenter Slagelse - Ege</t>
  </si>
  <si>
    <t>DNSV – Testcenter Køge</t>
  </si>
  <si>
    <t>DNSV – E-Hospitalet Klinisk enhed STAB</t>
  </si>
  <si>
    <t>Trygfonden – Samarbejdsaftale (Broen til</t>
  </si>
  <si>
    <t>Forskning Lundbeckfonden–Ditte Høgsgaard</t>
  </si>
  <si>
    <t>Forskning Samskabelse af brugerinvolvere</t>
  </si>
  <si>
    <t>Forskning – Danske Regioner – Forebyggel</t>
  </si>
  <si>
    <t>Tværfaglig funktion. – Projekt ledelse</t>
  </si>
  <si>
    <t>Tværfaglig funk.  – Projekt medarbejdere</t>
  </si>
  <si>
    <t>Tværfaglig funktionsevne – Aktiviteter</t>
  </si>
  <si>
    <t>Styrket henvisningspraksis til tobaksfor</t>
  </si>
  <si>
    <t>Afprøvning af koncept for virtuelle kons</t>
  </si>
  <si>
    <t>Telemedicinsk hjemmemonitorering hjertes</t>
  </si>
  <si>
    <t>Greater Copenhagen - EU fundraising</t>
  </si>
  <si>
    <t>Styrket samarbejde om den akutte patient</t>
  </si>
  <si>
    <t>Kvalitetsudvikling i Det Nære Sundhedsvæ</t>
  </si>
  <si>
    <t xml:space="preserve">DNSV - Virtuelle konsultationer (DTP) </t>
  </si>
  <si>
    <t>DNSV - Livet med sygdom - Projektledelse</t>
  </si>
  <si>
    <t>Sundhedspædagogisk uddannelse</t>
  </si>
  <si>
    <t>Patientinddragelse sygehusene - omlægnin</t>
  </si>
  <si>
    <t>4000-3700</t>
  </si>
  <si>
    <t>4000-3701</t>
  </si>
  <si>
    <t>RHDNSSEKUD</t>
  </si>
  <si>
    <t>4000-3770</t>
  </si>
  <si>
    <t>RHDNSØKONO</t>
  </si>
  <si>
    <t>4016-3765</t>
  </si>
  <si>
    <t>RHDNSTELEM</t>
  </si>
  <si>
    <t>4019-3732</t>
  </si>
  <si>
    <t>RHDNSAKTPA</t>
  </si>
  <si>
    <t>4019-3765</t>
  </si>
  <si>
    <t>4028-3743</t>
  </si>
  <si>
    <t>4041-3771</t>
  </si>
  <si>
    <t>RHDNSØVRI</t>
  </si>
  <si>
    <t>4041-3781</t>
  </si>
  <si>
    <t>RHDNSJURA</t>
  </si>
  <si>
    <t>4041-3798</t>
  </si>
  <si>
    <t>4042-3772</t>
  </si>
  <si>
    <t>4042-3774</t>
  </si>
  <si>
    <t>4042-3777</t>
  </si>
  <si>
    <t>4101-4001</t>
  </si>
  <si>
    <t>EHHUS11VIK</t>
  </si>
  <si>
    <t>Else Hus vikarer Hus 11</t>
  </si>
  <si>
    <t>4101-4002</t>
  </si>
  <si>
    <t>EHHUS13VIK</t>
  </si>
  <si>
    <t>Else Hus vikarer Hus 13</t>
  </si>
  <si>
    <t>4101-4003</t>
  </si>
  <si>
    <t>EHHUS15VIK</t>
  </si>
  <si>
    <t>Else Hus vikarer Hus 15</t>
  </si>
  <si>
    <t>4102-4004</t>
  </si>
  <si>
    <t>EHDAGCEVIK</t>
  </si>
  <si>
    <t>Else Hus vikarer dagcenter</t>
  </si>
  <si>
    <t>Yashar Ostadahmadli – Dia-heart studiet</t>
  </si>
  <si>
    <t>Peter Hallas – Discovery midlerne</t>
  </si>
  <si>
    <t>Peter Michael Nielsen – AAL</t>
  </si>
  <si>
    <t>Gitte Bunkenborg - The role of MAT nurse</t>
  </si>
  <si>
    <t>Janet Froulund Jensen- Tryg recovery i P</t>
  </si>
  <si>
    <t>Jens-Christian Holm, GLP-1 studiet</t>
  </si>
  <si>
    <t>Camilla Wong - PreCare</t>
  </si>
  <si>
    <t>Jens-Christian Holm, HOT method versus</t>
  </si>
  <si>
    <t>Morten Kofod Lindhardt – CDDI BAY19748</t>
  </si>
  <si>
    <t>Morten Kofod Lindhardt –PhaseIbBay 19748</t>
  </si>
  <si>
    <t>Morten Kofod Lindhardt –Concord BAY18748</t>
  </si>
  <si>
    <t>HOLSYGEHUS-p</t>
  </si>
  <si>
    <t>En læge tæt på dig</t>
  </si>
  <si>
    <t>Ole Steen Mortensen, Bedre beskæftigelse</t>
  </si>
  <si>
    <t>Jesper Olund Christensen – IDA</t>
  </si>
  <si>
    <t>Ulla Riis Madsen – VIRSA</t>
  </si>
  <si>
    <t>Anne Boas Soja - The DANSUK post-trial</t>
  </si>
  <si>
    <t>Ilan Raymond, DanAF - Holbæk</t>
  </si>
  <si>
    <t>Ilan Raymond, DIACOR</t>
  </si>
  <si>
    <t>Carsten Askov-Hansen - Nærklinik</t>
  </si>
  <si>
    <t>Louise Bergøe, App baseret psykoeduktati</t>
  </si>
  <si>
    <t>Peter Hallas - Tværfaglig Teamtræning</t>
  </si>
  <si>
    <t>HOT-ICU, Holbæk</t>
  </si>
  <si>
    <t>Morten Kofod Lindhardt - Danward</t>
  </si>
  <si>
    <t>Morten Kofod Lindhardt - TODD</t>
  </si>
  <si>
    <t>Ann Christine Lyngberg, Jordemoder på ar</t>
  </si>
  <si>
    <t>Ole Steen Mortensen – Tilgang til Arbej.</t>
  </si>
  <si>
    <t>Birgitte Brandstrup og Anders Bech Jørg.</t>
  </si>
  <si>
    <t>Jens-Christian Holm, Long-term follow-up</t>
  </si>
  <si>
    <t>Anna Aabakke - Maternel og perinatal out</t>
  </si>
  <si>
    <t>Morten Kofod Lindhardt - CADDY</t>
  </si>
  <si>
    <t>Ole Steen Mortensen, påvirker løftearbej</t>
  </si>
  <si>
    <t>Hans-Ulrik Toftehøj - SENSE</t>
  </si>
  <si>
    <t>Michael Hecht Olsen- Opti-Heart– Scholar</t>
  </si>
  <si>
    <t>Morten Kofod Lindhardt – Primetime</t>
  </si>
  <si>
    <t>Morten Kofod Lindhardt–PhaseIbBay 19748</t>
  </si>
  <si>
    <t>Morten Kofod Lindhardt–Concord BAY18748</t>
  </si>
  <si>
    <t>Morten Kofod Lindhardt – RefineDr</t>
  </si>
  <si>
    <t>Morten Kofod Lindhardt – Finearts</t>
  </si>
  <si>
    <t>Morten Kofod Lindhardt - Puccini Bay</t>
  </si>
  <si>
    <t>Ilan Raymond - Santorini</t>
  </si>
  <si>
    <t>103-1147</t>
  </si>
  <si>
    <t>HOAKUTVURD</t>
  </si>
  <si>
    <t>Vurderingsforløb - Akut - Holbæk</t>
  </si>
  <si>
    <t>103-1889</t>
  </si>
  <si>
    <t>HOGENEVACC</t>
  </si>
  <si>
    <t>Vaccinecenter</t>
  </si>
  <si>
    <t>103-7226</t>
  </si>
  <si>
    <t>HOARMIPODE</t>
  </si>
  <si>
    <t>Arbejdsmedicin Holbæk - Podetelt</t>
  </si>
  <si>
    <t>1126-1042</t>
  </si>
  <si>
    <t>Steno - Holbæk Ortopædkirurgisk Afdeling</t>
  </si>
  <si>
    <t>1493-1223</t>
  </si>
  <si>
    <t>HOBIOK-P</t>
  </si>
  <si>
    <t>Diabetes - styrket indsats (Steno) Klini</t>
  </si>
  <si>
    <t>801-6714</t>
  </si>
  <si>
    <t>IPRHN2</t>
  </si>
  <si>
    <t>IPL Tværgående stab-Reghus-Sorø - Niv.2</t>
  </si>
  <si>
    <t>4112-4360</t>
  </si>
  <si>
    <t>KMSIKRNEPT</t>
  </si>
  <si>
    <t>KM-Neptun</t>
  </si>
  <si>
    <t>4112-4361</t>
  </si>
  <si>
    <t>KMSIKRLED6</t>
  </si>
  <si>
    <t>KM-Den sikr. Virk. og Åbne afd. - led 6</t>
  </si>
  <si>
    <t>Stressrådgivning</t>
  </si>
  <si>
    <t>Ekstraordinær AUB mv.</t>
  </si>
  <si>
    <t>Grunduddannelse</t>
  </si>
  <si>
    <t>RUC kompetenceprojekt</t>
  </si>
  <si>
    <t>631-6301</t>
  </si>
  <si>
    <t>Øreafrundingskonto</t>
  </si>
  <si>
    <t>801-6649</t>
  </si>
  <si>
    <t>RHITDRSECU</t>
  </si>
  <si>
    <t>IT Security Operation Center</t>
  </si>
  <si>
    <t>SGI-Innovation i præoperativt patientfo.</t>
  </si>
  <si>
    <t>DiaHeart Projekt</t>
  </si>
  <si>
    <t>VAM-IHCA, Anæstesi NFS</t>
  </si>
  <si>
    <t>Forskning og uddannelse, Geriatri EllenH</t>
  </si>
  <si>
    <t>Sero-konvertering for COVID-19 hos sygeh</t>
  </si>
  <si>
    <t>Safe Brain Initiative</t>
  </si>
  <si>
    <t>NYSTAB-p</t>
  </si>
  <si>
    <t>Elektroniske staff-meetings og videndel.</t>
  </si>
  <si>
    <t>Min Medicin Med - Lene Vistisen</t>
  </si>
  <si>
    <t>NYGYPÆ-p</t>
  </si>
  <si>
    <t>Longterm follow-up womwn with a history</t>
  </si>
  <si>
    <t>Combined Endoscopic and Laparoscopic Sur</t>
  </si>
  <si>
    <t>Trial23: Control of cervical cancer in</t>
  </si>
  <si>
    <t>Helsefonden bv 20-B-0023 Når livet er</t>
  </si>
  <si>
    <t>Screening for gestational diabetes</t>
  </si>
  <si>
    <t>Skjult belastning fra i forebyggelsesvin</t>
  </si>
  <si>
    <t>GDM-senfølger</t>
  </si>
  <si>
    <t>DIAMANT - Jeannet Lauenborg</t>
  </si>
  <si>
    <t>Betydningen af HPV-infektion for forekom</t>
  </si>
  <si>
    <t>Det Nordiske Konsensus studie - Kit Func</t>
  </si>
  <si>
    <t>The influence of socioeconomic factors</t>
  </si>
  <si>
    <t>CROWD-ASPECT - Betina Sell, NFS</t>
  </si>
  <si>
    <t>Kan diabetes patienter på Lolland F.</t>
  </si>
  <si>
    <t>Impact of Covid-19 pandemic on cancer sc</t>
  </si>
  <si>
    <t>Gynækologisk, Obstetrisk og Pædiatrisk</t>
  </si>
  <si>
    <t>104-2845</t>
  </si>
  <si>
    <t>104-2846</t>
  </si>
  <si>
    <t>104-2880</t>
  </si>
  <si>
    <t>104-2998</t>
  </si>
  <si>
    <t>NYCOROJOBB</t>
  </si>
  <si>
    <t>COVID-19-Jobbank - Nykøbing F.</t>
  </si>
  <si>
    <t>104-7321</t>
  </si>
  <si>
    <t>NYCENEBEFO</t>
  </si>
  <si>
    <t>104-7703</t>
  </si>
  <si>
    <t>2831-1044</t>
  </si>
  <si>
    <t>Steno - Nyk. F Ortopædkirurgisk afdeling</t>
  </si>
  <si>
    <t>3413-1107</t>
  </si>
  <si>
    <t>Steno -Nyk. F Intern medicin Diabetesbus</t>
  </si>
  <si>
    <t>SLANÆSSÆNA-p</t>
  </si>
  <si>
    <t>SLMIKRRO-p</t>
  </si>
  <si>
    <t>BE-IT v Lars Hermann Tang</t>
  </si>
  <si>
    <t>Kasper Gasbjerg PhD Intern</t>
  </si>
  <si>
    <t>Kristoffer Borbjerg Hare - Intern</t>
  </si>
  <si>
    <t>Insulinresistens hos medicinske patiente</t>
  </si>
  <si>
    <t>COVID Steroid Trial Ekstern</t>
  </si>
  <si>
    <t>COVID-19 PROJEKTER</t>
  </si>
  <si>
    <t>horsumRSjBBflow Intern</t>
  </si>
  <si>
    <t>Dansk Cancer Biobank, projektaktiviteter</t>
  </si>
  <si>
    <t>Rune Trangbæk - Intern</t>
  </si>
  <si>
    <t>Michael Dan Arvig - intern</t>
  </si>
  <si>
    <t>Fra sygefravær til arbejdsglæde</t>
  </si>
  <si>
    <t>SLKIRU-p</t>
  </si>
  <si>
    <t>Kræftplan IV kompetenceløft kolorektalki</t>
  </si>
  <si>
    <t>Sense - Ekstern - Kristoffer Hare</t>
  </si>
  <si>
    <t>FRONTIER4 - Uffe Bødtger - Ekstern</t>
  </si>
  <si>
    <t>SUPER-R - Uffe Bødtger - Ekstern</t>
  </si>
  <si>
    <t>SLMEFY-p</t>
  </si>
  <si>
    <t>Seniorforsker - Lars Tang - Ekstern</t>
  </si>
  <si>
    <t>Seniorforsker - Lars Tang - Intern</t>
  </si>
  <si>
    <t>Physical activity-Lars Jørgensen-Ekstern</t>
  </si>
  <si>
    <t>Physical activity-Lars Jørgensen-Intern</t>
  </si>
  <si>
    <t>Diagnosis of un - Uffe Bødtger - Ekstern</t>
  </si>
  <si>
    <t>PhD - Jesper Kofod Petersen - Ekstern</t>
  </si>
  <si>
    <t>PhD - Jesper Kofod Petersen - Intern</t>
  </si>
  <si>
    <t>SANTORINI - Jens Lomholdt - Ekstern</t>
  </si>
  <si>
    <t>PhD - Julie Kyvsgaard - Intern</t>
  </si>
  <si>
    <t>PhD - Julie Kyvsgaard - Ekstern</t>
  </si>
  <si>
    <t>PhD - Katrine Fjællegaard - Ekstern</t>
  </si>
  <si>
    <t>PhD - Katrine Fjællegaard - Intern</t>
  </si>
  <si>
    <t>O2maticHOT - Uffe Bødtger - Ekstern</t>
  </si>
  <si>
    <t>Kræftplan III - tumor-polyp i DNA i fæce</t>
  </si>
  <si>
    <t>Understøttelse af Medicinstuderende - Le</t>
  </si>
  <si>
    <t xml:space="preserve">Projekt omkring ældre sårbare patienter </t>
  </si>
  <si>
    <t>Regionalt projekt om knogleskørhed - Ben</t>
  </si>
  <si>
    <t>PhD - Graziella Zangger  - Ekstern</t>
  </si>
  <si>
    <t>Projekt omkring patientindragelse - Bent</t>
  </si>
  <si>
    <t>PhD - Graziella Zangger  - Intern</t>
  </si>
  <si>
    <t>PhD - Astrid Trulsson  - Ekstern</t>
  </si>
  <si>
    <t>PhD - Astrid Trulsson  - Intern</t>
  </si>
  <si>
    <t>Progressive resistance training compared</t>
  </si>
  <si>
    <t>Model projektet - Anne Frølich - Intern</t>
  </si>
  <si>
    <t>COVID STEROID 2 Case - Daniel Hägi-Peder</t>
  </si>
  <si>
    <t>Crowd-Aspect - Susette Krohn Therkelsen</t>
  </si>
  <si>
    <t>CHINOOK - Uffe Bødtger - Ekstern</t>
  </si>
  <si>
    <t>SLMEDI1P</t>
  </si>
  <si>
    <t>Projekt Arena ELEVATE - Ekstern</t>
  </si>
  <si>
    <t>Dan-Pæd-Med EU - Pernille Mathiesen Eks.</t>
  </si>
  <si>
    <t>ESCAPE Grant Agreement - EU-projekt</t>
  </si>
  <si>
    <t>102-7444</t>
  </si>
  <si>
    <t>SLMEDI1KRÆ</t>
  </si>
  <si>
    <t>Kræftplan IV midler - Medicin 1 (K)</t>
  </si>
  <si>
    <t>102-7680</t>
  </si>
  <si>
    <t>SLCORO</t>
  </si>
  <si>
    <t>COVID-19 kontering - NSR sygehuse (K)</t>
  </si>
  <si>
    <t>106-7534</t>
  </si>
  <si>
    <t>NÆMEDI2AKC</t>
  </si>
  <si>
    <t>AK Center - Medicin 2 - Næstved</t>
  </si>
  <si>
    <t>2138-1043</t>
  </si>
  <si>
    <t>Steno - NSR Ortopædkirurgi Slagelse</t>
  </si>
  <si>
    <t>2451-1224</t>
  </si>
  <si>
    <t>Diabetes - styrket indsats (Steno) Slag.</t>
  </si>
  <si>
    <t>2454-1224</t>
  </si>
  <si>
    <t>Diabetes - styrket indsats (Steno) Næst.</t>
  </si>
  <si>
    <t>2457-1224</t>
  </si>
  <si>
    <t>Diabetes - styrket indsats (Steno) Nyk.</t>
  </si>
  <si>
    <t>811-2685</t>
  </si>
  <si>
    <t>SLSTABKLIN</t>
  </si>
  <si>
    <t>Klinisk kompetencecenter NSR sygehuse (K</t>
  </si>
  <si>
    <t>811-2794</t>
  </si>
  <si>
    <t>SLDRIFPROJ</t>
  </si>
  <si>
    <t>Projektenheden</t>
  </si>
  <si>
    <t>811-7625</t>
  </si>
  <si>
    <t>SLDRIFSER7</t>
  </si>
  <si>
    <t>Serviceområde 7 Slagelse</t>
  </si>
  <si>
    <t>999-7267</t>
  </si>
  <si>
    <t>SLKIRUIVBL</t>
  </si>
  <si>
    <t>IV Blandeenhed - Kirurgisk afd. Slagelse</t>
  </si>
  <si>
    <t>DM/SMI Illness management</t>
  </si>
  <si>
    <t>Networked-Based recovery</t>
  </si>
  <si>
    <t>PTSD-F20</t>
  </si>
  <si>
    <t>CAR – Tryg148110</t>
  </si>
  <si>
    <t>Psychiatrists’ and patients’ attitudes</t>
  </si>
  <si>
    <t>Registreringsprojekter  -  Susanne Koch</t>
  </si>
  <si>
    <t>TRYGtræning i deeskalering</t>
  </si>
  <si>
    <t>HISTORI - Sidse Arnfred</t>
  </si>
  <si>
    <t>IPS Sjælland</t>
  </si>
  <si>
    <t>DIPNOT (TRYG)</t>
  </si>
  <si>
    <t>KUH2020</t>
  </si>
  <si>
    <t>BPD medicin</t>
  </si>
  <si>
    <t>Carl Randau - Annuum</t>
  </si>
  <si>
    <t>Ph.d. Clozapin</t>
  </si>
  <si>
    <t>Lundbeckfonden – Forår 2020</t>
  </si>
  <si>
    <t>Ali Abbas Shaker - Annuum</t>
  </si>
  <si>
    <t>PSFÆSLFORS-p</t>
  </si>
  <si>
    <t>PROM-PAD 2</t>
  </si>
  <si>
    <t>HANSOME</t>
  </si>
  <si>
    <t>M-GAB follow-up</t>
  </si>
  <si>
    <t>OCD-ERP og Psykoterapi - RS</t>
  </si>
  <si>
    <t>Peer-støtte til selvmordsefterladte</t>
  </si>
  <si>
    <t>PLUS-RS</t>
  </si>
  <si>
    <t>PPT-SPD-Annuum</t>
  </si>
  <si>
    <t>First psychosis recovery</t>
  </si>
  <si>
    <t>Ida Storm – Annuum</t>
  </si>
  <si>
    <t>FFP-OCD-ERP</t>
  </si>
  <si>
    <t>SPD_PPT_APMøller</t>
  </si>
  <si>
    <t>PROM-PAD II - Ekstern</t>
  </si>
  <si>
    <t>HISTORI-SDCS</t>
  </si>
  <si>
    <t>Databaseprojekt – Dorthe Precht</t>
  </si>
  <si>
    <t>Oliver Rumle Hovmand - Annuum</t>
  </si>
  <si>
    <t>Eksterne donationer – B&amp;U</t>
  </si>
  <si>
    <t>SDCS_FARMA_ADD-IN</t>
  </si>
  <si>
    <t>Syd_MCA_Tryg</t>
  </si>
  <si>
    <t>3119-2102j</t>
  </si>
  <si>
    <t>PSFÆHU-j</t>
  </si>
  <si>
    <t>3199-2160</t>
  </si>
  <si>
    <t>PSSYMAKLI</t>
  </si>
  <si>
    <t>3200-2160</t>
  </si>
  <si>
    <t>PSSYNÆKLI</t>
  </si>
  <si>
    <t>3201-2160</t>
  </si>
  <si>
    <t>PSSYVOONLL</t>
  </si>
  <si>
    <t>Psyk - SY - Online Klinik</t>
  </si>
  <si>
    <t>3323-2130</t>
  </si>
  <si>
    <t>PSVESL1P</t>
  </si>
  <si>
    <t>Psyk. Slag. - Voksenpsyk. Afsnit SL1 P</t>
  </si>
  <si>
    <t>3364-2210</t>
  </si>
  <si>
    <t>PSØSGRKLIS</t>
  </si>
  <si>
    <t>Psyk - ØS - Kl. for Selvm.- Greve</t>
  </si>
  <si>
    <t>3395-2101</t>
  </si>
  <si>
    <t>PSFÆKUA</t>
  </si>
  <si>
    <t>Psyk - FÆ - KUA-PsykSj SOSU-komp.udv (K)</t>
  </si>
  <si>
    <t>3397-2101</t>
  </si>
  <si>
    <t>PSFÆROSA</t>
  </si>
  <si>
    <t>Psyk - FÆ - ROSA</t>
  </si>
  <si>
    <t>Afdelingsledelsen, Kardiologisk Roskilde</t>
  </si>
  <si>
    <t>Genetisk evaluering v/Nessn H Azawi</t>
  </si>
  <si>
    <t>Projekt CGMS-PD studiet v/Rikke Borg</t>
  </si>
  <si>
    <t>Classic v/Thomas Hildebrandt (18-001187)</t>
  </si>
  <si>
    <t>Tværfaglig bariatrisk symposium v/Ulf Fr</t>
  </si>
  <si>
    <t>Kunstig Intelligens til hurtigere og bed</t>
  </si>
  <si>
    <t>Intern forskning SUH v/Niels Würgler (1.</t>
  </si>
  <si>
    <t>Astonish v/Louise Musaeus Poulsen (20-0.</t>
  </si>
  <si>
    <t>The ZIRCUS STUDY v/Rikke Borg (19- 00109</t>
  </si>
  <si>
    <t>Initiativer i Helhedsplan for Skleroseom</t>
  </si>
  <si>
    <t>Improve v/Ismail Gögenur (20-000090)</t>
  </si>
  <si>
    <t>Surgical treatment of Colon Cancer in hi</t>
  </si>
  <si>
    <t xml:space="preserve">Use of wearables for early detection of </t>
  </si>
  <si>
    <t>Mechanism of remote ischemic preconditio</t>
  </si>
  <si>
    <t>COURSE v/Christian N. Meyer (20-000045)</t>
  </si>
  <si>
    <t xml:space="preserve">PreVent-ACaLL v/Christian Bjørn Poulsen </t>
  </si>
  <si>
    <t>Magnolia v/Bo Amdi Jensen (20-000044)</t>
  </si>
  <si>
    <t>DIA HEART v/Urd Lynge Kielgast (19-00121</t>
  </si>
  <si>
    <t>DALIAH v/Dustin Andersen Patel</t>
  </si>
  <si>
    <t xml:space="preserve">OMEGA patients / v Ole Mathiesen </t>
  </si>
  <si>
    <t>Chemotherapy-induced peripheral neuropat</t>
  </si>
  <si>
    <t>Adjuvant treatment of patients with brea</t>
  </si>
  <si>
    <t>Impact of specific electronic devices on</t>
  </si>
  <si>
    <t>Ensomhed og social isolation hos kræftpa</t>
  </si>
  <si>
    <t>Transmyringeal ventilation tube insertio</t>
  </si>
  <si>
    <t>Fækal mikrobiota transplantation som skr</t>
  </si>
  <si>
    <t>A phase 3 Randomized double-blind multic</t>
  </si>
  <si>
    <t>Bioflow-DAPT v/Henning Skov Kelbæk (20-0</t>
  </si>
  <si>
    <t>AID-ICU (Casemoney) v/Lone Musaeus Pouls</t>
  </si>
  <si>
    <t>A Multicenter, Randomized, Double-blind,</t>
  </si>
  <si>
    <t xml:space="preserve">Glycosaminoglycan scores for opfølgning </t>
  </si>
  <si>
    <t>Trial Nation grant 2020- klinisk forskni</t>
  </si>
  <si>
    <t>Treatment of diabetic foot ulcers with i</t>
  </si>
  <si>
    <t>RESOLUTE, astra-zeneca. V Christian N Me</t>
  </si>
  <si>
    <t>Alpha-1 Foundation 2018-19 Notice of Awa</t>
  </si>
  <si>
    <t>The EPO/ASA study v/Rikke Borg (20-00030</t>
  </si>
  <si>
    <t>Primetime v/Rikke Borg (20-000275)</t>
  </si>
  <si>
    <t>The role of the microbiome on the progno</t>
  </si>
  <si>
    <t>Can epigenetic programming of monocytes</t>
  </si>
  <si>
    <t>Tailored therapy before surgery based on</t>
  </si>
  <si>
    <t>The EPO/ASA study -Rikke Borg(20-000216)</t>
  </si>
  <si>
    <t>Neuroinflammation, Neurodegenerative Dis</t>
  </si>
  <si>
    <t>Efficacy and Safety in Standard Drug Tre</t>
  </si>
  <si>
    <t>Calcium electroporation for maligne tumo</t>
  </si>
  <si>
    <t>Gen-ekspressions profilering i recidiver</t>
  </si>
  <si>
    <t>Pollen målekampagne v/Kirsten Rasmussen</t>
  </si>
  <si>
    <t>Site Agreement with the Adaptive COVID19</t>
  </si>
  <si>
    <t>Mortality in kidney patients due to infe</t>
  </si>
  <si>
    <t>NÆIMMURO-p</t>
  </si>
  <si>
    <t>Immunologiske faktorers betydning for</t>
  </si>
  <si>
    <t>Opsporing og hjemmemonitorering af alder</t>
  </si>
  <si>
    <t>Vagus nerve aktivitet ved aldersrelatere</t>
  </si>
  <si>
    <t>Use of wearable devices to monitor heart</t>
  </si>
  <si>
    <t>Remote Ischemic Preconditioning in Patie</t>
  </si>
  <si>
    <t>Research into the genetics of hyperhidro</t>
  </si>
  <si>
    <t xml:space="preserve">Cardiovascular disease and infective </t>
  </si>
  <si>
    <t>Diabetes og obstruktiv søvnapnø - en hje</t>
  </si>
  <si>
    <t>Combined Endoscopic and Laparoscopic Surgery</t>
  </si>
  <si>
    <t>Behandling af kronisk lungesygdom med</t>
  </si>
  <si>
    <t>Individualiserede kirurgisk cancerforløb</t>
  </si>
  <si>
    <t>Trial Nation Grant 2020 v/Gregor Jemec</t>
  </si>
  <si>
    <t>Karakterisering af inflammation og neuro</t>
  </si>
  <si>
    <t>Danskere overlever kræft dårligt</t>
  </si>
  <si>
    <t>NIQOS - Novartis non intervention studie</t>
  </si>
  <si>
    <t>POET-II v/Niels Eske Bruun (20-000123)</t>
  </si>
  <si>
    <t>Trial Nation MITC-COVID-19 /Lothar Wiese</t>
  </si>
  <si>
    <t xml:space="preserve">Trial Nation v/Mads Nordahl Svendsen </t>
  </si>
  <si>
    <t>Matinee v/Christian Meyer (20-000467)</t>
  </si>
  <si>
    <t>Treatment of diabetic foot ulcers with</t>
  </si>
  <si>
    <t>Horizon v/Niels Eske Bruun (20-000376)</t>
  </si>
  <si>
    <t>RENEW v/Mette Friberg Hitz(20-000584)</t>
  </si>
  <si>
    <t>Takeda v/Miroslaw J Stelmach (20-000556)</t>
  </si>
  <si>
    <t>DANAVR v/Søren Skøtt Schmiegelow</t>
  </si>
  <si>
    <t>The 4RIBC Study v/Toke Barfod(19-000800)</t>
  </si>
  <si>
    <t>Epidemiology of COVID-19 among the elder</t>
  </si>
  <si>
    <t>EVI-3 v/Jack Maibom(20-000576)</t>
  </si>
  <si>
    <t>ITHACHA v/Niels Emil Hermansen(20-00068.</t>
  </si>
  <si>
    <t xml:space="preserve">Objectively measured physical activity </t>
  </si>
  <si>
    <t>Surgical Outcome and Radiological Predic</t>
  </si>
  <si>
    <t>Forskningsunderstøttelse, protokolleret</t>
  </si>
  <si>
    <t>Kræftbehandling i COVID-19 pandemiens</t>
  </si>
  <si>
    <t>ALZLIGHT v/Mikkel Agger (20-000679)</t>
  </si>
  <si>
    <t>Projekt Vaseopreasin and Methylprednisol</t>
  </si>
  <si>
    <t>The Zealand Rhinology Symposium v/Mike P</t>
  </si>
  <si>
    <t>Øre EEG monotirering i patienter med syg</t>
  </si>
  <si>
    <t>Bali v/Henning Kelbæk (20-000637)</t>
  </si>
  <si>
    <t>Projekt COMBI-II v/Hans Hasselbalch (19.</t>
  </si>
  <si>
    <t>Validation of diagnostic and prognostic</t>
  </si>
  <si>
    <t xml:space="preserve">Videnscenter for Knoglesundhed v/ Mette </t>
  </si>
  <si>
    <t>Patienter med diabetiske fodsår</t>
  </si>
  <si>
    <t>Ektranodal Marginal zone Lymfoner i spyt</t>
  </si>
  <si>
    <t xml:space="preserve">Antigentestning - anmeldelse 76198 </t>
  </si>
  <si>
    <t>Fysisk formåen og livskvalitet hos perso</t>
  </si>
  <si>
    <t>KØKIRU-p</t>
  </si>
  <si>
    <t>Intratumoral Influenzavaccine i behandli</t>
  </si>
  <si>
    <t>COVID STEROID v/Lone Musaeus Poulsen</t>
  </si>
  <si>
    <t xml:space="preserve">Projekt CELS v/Morten Hartwig </t>
  </si>
  <si>
    <t>Projekt Prohylactic antibiotic treatment</t>
  </si>
  <si>
    <t>Projekt CCAP v/Lothar Wiese</t>
  </si>
  <si>
    <t>CROWD-ASPECT v/Matias Greve Lindholm</t>
  </si>
  <si>
    <t>Proteomics in laser midrodissected melan.</t>
  </si>
  <si>
    <t>Scolarstipendium v/Jesper Glerup RSSF</t>
  </si>
  <si>
    <t>Scolarstipendium. Alexander Kai Thomsen</t>
  </si>
  <si>
    <t>Nanoknife v/Christian Nolsoe</t>
  </si>
  <si>
    <t>Danward v/Rikke Borg (EMN-2020-36967)</t>
  </si>
  <si>
    <t>Viskositet studie v/Marianne Dreyer Holt</t>
  </si>
  <si>
    <t>TechCare – et ph.d. studie om hvordan</t>
  </si>
  <si>
    <t>Infiltration af immunceller som prædikt.</t>
  </si>
  <si>
    <t>Monitoring of arrhythmias in patients t.</t>
  </si>
  <si>
    <t>Improving care for patients with alcoho.</t>
  </si>
  <si>
    <t>Association of BMI- and smoking-related</t>
  </si>
  <si>
    <t>Risk of cancer in persons with severe</t>
  </si>
  <si>
    <t>Venous thromboembolism as a risk factor</t>
  </si>
  <si>
    <t>Nyrebanken v/Rikke Borg</t>
  </si>
  <si>
    <t>Forbedret overlevelse efter kræftkirurgi</t>
  </si>
  <si>
    <t>Risk of hernia repair, recurrence and</t>
  </si>
  <si>
    <t>Translational assessment of electropora.</t>
  </si>
  <si>
    <t>Flickering light as a potential therapy</t>
  </si>
  <si>
    <t>Surfactant niveauet i lungerne hos COVI.</t>
  </si>
  <si>
    <t>Topisk brug af tranexamsyre til optimer.</t>
  </si>
  <si>
    <t>Sygeplejeforskning palliation v/Heidi M.</t>
  </si>
  <si>
    <t>Hvem ved hvordan patienten har det?</t>
  </si>
  <si>
    <t>Vaskulære ændringer i basalcellekræft</t>
  </si>
  <si>
    <t>Neoadjuvant electrochemotherapy for</t>
  </si>
  <si>
    <t>Quickfact v/Lasse Bremholm Hansen</t>
  </si>
  <si>
    <t>Projekt Artificiel intelligens, Patologi</t>
  </si>
  <si>
    <t>SYMCAP v/Sophie Bojesen (EMN-2020-39098)</t>
  </si>
  <si>
    <t>Investigations of global gene expression</t>
  </si>
  <si>
    <t>The importance of the Human Leukocyte An</t>
  </si>
  <si>
    <t>Sex and Psychopharmacology. Mastering</t>
  </si>
  <si>
    <t>Protokol Valeria v/Christian Bjørn Poul.</t>
  </si>
  <si>
    <t>COFIB studiet v/Rikke Borg (EMN-2021-00.</t>
  </si>
  <si>
    <t>Death an cardiovascular outcome accordi.</t>
  </si>
  <si>
    <t>ADAPT studiet v/ Rikke Borg</t>
  </si>
  <si>
    <t>The immunosuppressive phenotype of pancr</t>
  </si>
  <si>
    <t>Forskningsfremmende pulje/Ole Mathiesen</t>
  </si>
  <si>
    <t>Female sex as a risk factor for chronic</t>
  </si>
  <si>
    <t>Molecular telltales of fetal growth and</t>
  </si>
  <si>
    <t>Calcium elektroporation som led i immunt</t>
  </si>
  <si>
    <t>Forskningsfremmende pulje v/Sanne Dalton</t>
  </si>
  <si>
    <t>Navigate - Improving survival in vulnera</t>
  </si>
  <si>
    <t>Steady State Visual Evoked Potentials as</t>
  </si>
  <si>
    <t>Genomic profiles of hereditary breast ca</t>
  </si>
  <si>
    <t>Intralesional Diode Laser Treatment of T</t>
  </si>
  <si>
    <t>The role of HLA in chronic inflammatory</t>
  </si>
  <si>
    <t>Trykaflastning af diabetiske fodsår</t>
  </si>
  <si>
    <t>50 years Follow-up v/Christian Brandt</t>
  </si>
  <si>
    <t>Projekt Polar Bear v/Christian B Poulsen</t>
  </si>
  <si>
    <t>Projekt GODIF v/Lone Musaeus Poulsen</t>
  </si>
  <si>
    <t>Projekt TICO v/Lothar Wiese</t>
  </si>
  <si>
    <t>Long-term complications and health-relat</t>
  </si>
  <si>
    <t>Adjunct v/Ole Mathiesen EMN-2021-00490</t>
  </si>
  <si>
    <t xml:space="preserve">Within-Human Bacterial Genomic Adaption </t>
  </si>
  <si>
    <t>VITALITY v/Christian Bjørn Poulsen EMN-2</t>
  </si>
  <si>
    <t>Effekten af ernæringsintervention til Ge</t>
  </si>
  <si>
    <t>Forskning og uddannelse - Geriatri - Ell</t>
  </si>
  <si>
    <t xml:space="preserve">The influence of socioeconomic factors </t>
  </si>
  <si>
    <t>Påvirkning af det indre øre ved Menigiti</t>
  </si>
  <si>
    <t>Projekt Enforce v/Lothar Wiese</t>
  </si>
  <si>
    <t>GAGnostic  v/Nessn Azawi EMN-2021-00490</t>
  </si>
  <si>
    <t>Projekt DanAF v/Ole Dyg Pedersen</t>
  </si>
  <si>
    <t>Denocharcot v/Christoffer Riber Hedetoft</t>
  </si>
  <si>
    <t>OSCAR/Kræftens Bekæmpelse/Susanne Dalton</t>
  </si>
  <si>
    <t>DanHeart v/Niels Eske Bruun</t>
  </si>
  <si>
    <t>Kvalitet og immunologiske egenskaber af</t>
  </si>
  <si>
    <t>Projekt Astrotech v/Mikkel Agger</t>
  </si>
  <si>
    <t>Infiltration af immunceller som prædikti</t>
  </si>
  <si>
    <t>Projekt NOAH-AF v/Niels Eske Bruun</t>
  </si>
  <si>
    <t>Projekt CONCORD v/Rikke Borg</t>
  </si>
  <si>
    <t>Preoperative intra tumor therapy using</t>
  </si>
  <si>
    <t>Psoriasisforskning - Klinisk Immunologi</t>
  </si>
  <si>
    <t>MIC, RAM Dessau (19-001028)</t>
  </si>
  <si>
    <t>Etablering af MRSA v/afdelingsledelsen</t>
  </si>
  <si>
    <t>MRSA – Drift v/afdelingsledelsen KMA</t>
  </si>
  <si>
    <t xml:space="preserve">Early detection of breast and ovarian </t>
  </si>
  <si>
    <t>The genetics of fungal and human papillo</t>
  </si>
  <si>
    <t>Projekt CFZ533H12201BCv/Gregor Jemec (19</t>
  </si>
  <si>
    <t>XATOA v/Niels Eske Bruun (19-001220)</t>
  </si>
  <si>
    <t>Projekt 20- 000043 - ACE-CL-311 v/Christ</t>
  </si>
  <si>
    <t>Projekt COMBI-II v/Hans Hasselbalch (19-</t>
  </si>
  <si>
    <t xml:space="preserve">Projekt 3D software udvikling v/Nessn H </t>
  </si>
  <si>
    <t>COVACTA v/Lothar Wiese (20-000463)</t>
  </si>
  <si>
    <t>MOMENTUM v/Hans Hasselbalch(20-000619)</t>
  </si>
  <si>
    <t>ASSURE v/Christian Bjørn Poulsen</t>
  </si>
  <si>
    <t>Projekt GR41987 v/Caroline S. Laugesen</t>
  </si>
  <si>
    <t>Projekt Amgen 20180117 v/Ulf C. Frølund</t>
  </si>
  <si>
    <t>Projekt CA209FL v/Alexey Lodin</t>
  </si>
  <si>
    <t>Projekt ETESIAN v/Niels Eske Bruum (EMN.</t>
  </si>
  <si>
    <t>OXALIS-ØKH SUH v/Preben Homøe (EMN-2020.</t>
  </si>
  <si>
    <t>SKYSCRABER v/Jeanette Haahr Ehlers</t>
  </si>
  <si>
    <t>Projekt SB16-3001 v/Mette Friberg Hitz</t>
  </si>
  <si>
    <t>Protokol CANOVA v/Bo Amdi Jensen</t>
  </si>
  <si>
    <t>COBRA LP0160-1510 v/Ditte Marie Saute</t>
  </si>
  <si>
    <t>VIVIAD v/Peter Høgh EMN-2020-36201</t>
  </si>
  <si>
    <t>Projekt ASPEN v/Christian Niels Meyer</t>
  </si>
  <si>
    <t>Projekt Arise v/Christian Niels Meyer</t>
  </si>
  <si>
    <t>Projekt Encore v/Christian Niels Meyer</t>
  </si>
  <si>
    <t xml:space="preserve">Pacific-stroke v/Troels Wienecke </t>
  </si>
  <si>
    <t>Projekt HS0003 v/Greger Jemec</t>
  </si>
  <si>
    <t>Projekt Ostra v/Niels Eske Bruun</t>
  </si>
  <si>
    <t>Projekt Revival v/Ulf Gøttrup Pedersen</t>
  </si>
  <si>
    <t>Projekt NGAN v/Djamilla Madelung Mogense</t>
  </si>
  <si>
    <t>Projekt PersevERAv/Vesna Glavicic</t>
  </si>
  <si>
    <t>Projekt Brigatinib v/Miroslaw Stelmach</t>
  </si>
  <si>
    <t>ANNUUM - Anja Edith Geisler</t>
  </si>
  <si>
    <t>ANNUUM - Stine Estrup Damby</t>
  </si>
  <si>
    <t>ANNUUM - Nina Christine Andersen</t>
  </si>
  <si>
    <t xml:space="preserve">ANNUUM - Camilla Bekker Mortensen </t>
  </si>
  <si>
    <t xml:space="preserve">ANNUUM - Jakob Hessel Andersen </t>
  </si>
  <si>
    <t xml:space="preserve">ANNUUM - Anders Peder Højer Karlsen </t>
  </si>
  <si>
    <t xml:space="preserve">ANNUUM - Sarah Hjartbro Bube </t>
  </si>
  <si>
    <t xml:space="preserve">ANNUUM - Naomi Nadler </t>
  </si>
  <si>
    <t xml:space="preserve">ANNUUM - Simon Andreasen </t>
  </si>
  <si>
    <t xml:space="preserve">ANNUUM - Nille Birk Wulff </t>
  </si>
  <si>
    <t xml:space="preserve">ANNUUM - Malene Nøhr Demant </t>
  </si>
  <si>
    <t xml:space="preserve">ANNUUM - Ida Gillberg Andersen </t>
  </si>
  <si>
    <t xml:space="preserve">ANNUUM - Anna Højager Christiansen </t>
  </si>
  <si>
    <t xml:space="preserve">ANNUUM - Julie Mondahl </t>
  </si>
  <si>
    <t xml:space="preserve">ANNUUM - Charlotte Liisborg </t>
  </si>
  <si>
    <t xml:space="preserve">ANNUUM - Anders Jürs </t>
  </si>
  <si>
    <t>ANNUUM - Jenni Villarruel Hinnerskov</t>
  </si>
  <si>
    <t xml:space="preserve">ANNUUM - Thomas Bjerregaard </t>
  </si>
  <si>
    <t>ANNUUM - Lars Bo Jørgensen</t>
  </si>
  <si>
    <t>ANNUUM - Christian Kruse Hansen</t>
  </si>
  <si>
    <t xml:space="preserve">ANNUUM - Mette Hansen </t>
  </si>
  <si>
    <t xml:space="preserve">ANNUUM - Katrine Bayer Tanggaard </t>
  </si>
  <si>
    <t>ANNUUM - Martin Vedel Nielsen</t>
  </si>
  <si>
    <t>ANNUUM - Peter Theut Riis</t>
  </si>
  <si>
    <t>ANNUUM - Lotte Themstrup</t>
  </si>
  <si>
    <t>ANNUUM - Linnea Rishøj ThorLacius</t>
  </si>
  <si>
    <t>ANNUUM - Jonas Olsen</t>
  </si>
  <si>
    <t>ANNUUM - Mattias Henning</t>
  </si>
  <si>
    <t>ANNUUM - Rune Kjærsgaard Andersen</t>
  </si>
  <si>
    <t>ANNUUM - Nana Gammelgaard Stæhr</t>
  </si>
  <si>
    <t>ANNUUM - Stine Thestrup Hansen</t>
  </si>
  <si>
    <t xml:space="preserve">ANNUUM - Trine Alma Knudsen </t>
  </si>
  <si>
    <t>ANNUUM - Sarah Friis Christensen</t>
  </si>
  <si>
    <t>ANNUUM - Sabrina Cordua Bech</t>
  </si>
  <si>
    <t xml:space="preserve">ANNUUM - Anders Lindholm </t>
  </si>
  <si>
    <t>ANNUUM - Dustin Andersen Patel</t>
  </si>
  <si>
    <t>ANNUUM - Sangeeta Sandra Chamat</t>
  </si>
  <si>
    <t>ANNUUM - Camilla Solli</t>
  </si>
  <si>
    <t>ANNUUM - Kirsten Helmark</t>
  </si>
  <si>
    <t>ANNUUM - Kamal Preet Kaur</t>
  </si>
  <si>
    <t>ANNUUM - Nanna K. Smedengaard</t>
  </si>
  <si>
    <t xml:space="preserve">ANNUUM - Heidi Mikkelsen </t>
  </si>
  <si>
    <t xml:space="preserve">ANNUUM - Nanna Jørgensen </t>
  </si>
  <si>
    <t>ANNUUM - Lærke Heidam Juul Andersen</t>
  </si>
  <si>
    <t>ANNUUM - Louise Schow Guski</t>
  </si>
  <si>
    <t>ANNUUM - Benjamin Skov Kaas-Hansen</t>
  </si>
  <si>
    <t xml:space="preserve">ANNUUM - Mille Wissing </t>
  </si>
  <si>
    <t>ANNUUM - Sebastian Werngreen Nielsen</t>
  </si>
  <si>
    <t>ANNUUM - Eva Kjeldsted Jensen</t>
  </si>
  <si>
    <t>ANNUUM - Caroline Christfort Øhrstrøm</t>
  </si>
  <si>
    <t>ANNUUM - Anna Tøll Svendsen</t>
  </si>
  <si>
    <t>ANNUUM - Anne Abildtrup Rode Olsen</t>
  </si>
  <si>
    <t>ANNUUM - Christian Borup</t>
  </si>
  <si>
    <t>ANNUUM - Karin Levy-Schousboe</t>
  </si>
  <si>
    <t>ANNUUM - Ida Skovgaard Christiansen</t>
  </si>
  <si>
    <t>ANNUUM - Jamal Bech Bouknaitir</t>
  </si>
  <si>
    <t>ANNUUM - Zaid Issa</t>
  </si>
  <si>
    <t xml:space="preserve">ANNUUM - Peter Udby </t>
  </si>
  <si>
    <t xml:space="preserve">ANNUUM - Sahar Moeini </t>
  </si>
  <si>
    <t>ANNUUM - Pia Rude Nielsen</t>
  </si>
  <si>
    <t>ANNUUM - Ida Marie Heeholm Sønderstrup</t>
  </si>
  <si>
    <t>ANNUUM - Soraya Naimy</t>
  </si>
  <si>
    <t xml:space="preserve">ANNUUM - Ida Catharina Püschl </t>
  </si>
  <si>
    <t xml:space="preserve">ANNUUM - Marianne Dreyer Holt </t>
  </si>
  <si>
    <t>ANNUUM - Camilla Gry Temmesen</t>
  </si>
  <si>
    <t>ANNUUM - Ida Engberg Jepsen</t>
  </si>
  <si>
    <t>ROIMMU-p</t>
  </si>
  <si>
    <t>ANNUUM - Isabella W. Paulsen</t>
  </si>
  <si>
    <t>ANNUUM - Isabella C. Loft</t>
  </si>
  <si>
    <t>ANNUUM - Pernille Lindsø Andersen</t>
  </si>
  <si>
    <t>ANNUUM - Josephine Olsson</t>
  </si>
  <si>
    <t>ANNUUM - Camous Moslemi</t>
  </si>
  <si>
    <t>ANNUUM - Thorsten Brodersen</t>
  </si>
  <si>
    <t>ANNUUM - Malene Støchkel Frank</t>
  </si>
  <si>
    <t>ANNUUM - Jonas Nielsen</t>
  </si>
  <si>
    <t>ANNUUM - Thomas R J Forshaw</t>
  </si>
  <si>
    <t>ANNUUM - Rune Børch Hasselager</t>
  </si>
  <si>
    <t>ANNUUM - Malene Broholm Andersen</t>
  </si>
  <si>
    <t>ANNUUM - Stine Bull Jessen</t>
  </si>
  <si>
    <t>ANNUUM - Kirsten Lykke Wahlstrøm</t>
  </si>
  <si>
    <t>ANNUUM - Johan Clausen</t>
  </si>
  <si>
    <t>ANNUUM - Morten Hartwig</t>
  </si>
  <si>
    <t>ANNUUM - Lasse A. Kvich</t>
  </si>
  <si>
    <t>ANNUUM - Astrid Louise Bjørn Bennedsen</t>
  </si>
  <si>
    <t xml:space="preserve">ANNUUM - Eldar Allakhverdiiev </t>
  </si>
  <si>
    <t>ANNUUM - Johanne Davidsen</t>
  </si>
  <si>
    <t>ANNUUM - Christrina S. Eickhardt-Dalhøge</t>
  </si>
  <si>
    <t>ANNUUM - Christian Salgård Jensen</t>
  </si>
  <si>
    <t>ANNUUM - Christopher Rue Molbech</t>
  </si>
  <si>
    <t>ANNUUM - Alexander Christian Falkentoft</t>
  </si>
  <si>
    <t>ANNUUM - Nanna Skov Nielsen</t>
  </si>
  <si>
    <t>ANNUUM - Lars Munksgaard - Hæmatologi</t>
  </si>
  <si>
    <t>ANNUUM - Mikkel Agger  - Neurologi</t>
  </si>
  <si>
    <t>ANNUUM - Nicolai Sandau - Ortopædkirurgi</t>
  </si>
  <si>
    <t>ANNUUM - Sine Voss Winther</t>
  </si>
  <si>
    <t>ANNUUM - Lone Musaeus Poulsen</t>
  </si>
  <si>
    <t>ANNUUM - Hans Henrik Kristoffer Lòven</t>
  </si>
  <si>
    <t>ANNUUM - Mathias Maagaard</t>
  </si>
  <si>
    <t>ANNUUM - Karina Haar Jensen</t>
  </si>
  <si>
    <t>ANNUUM - Kristin Felicia Nilausen</t>
  </si>
  <si>
    <t>ANNUUM - Lisbeth Roesen Leinum</t>
  </si>
  <si>
    <t>ANNUUM - Fahd Laith Al-Shahrestani</t>
  </si>
  <si>
    <t>ANNUUM - Caroline Anna Sofia Humble</t>
  </si>
  <si>
    <t>KØSTAB-p</t>
  </si>
  <si>
    <t>Greater Copenhagen, EU v/Marie Rønde</t>
  </si>
  <si>
    <t>Kan du se  fremtiden v/Torben L Sørensen</t>
  </si>
  <si>
    <t>Mobile Stroke Unit (MSU) v/Marie Rønde</t>
  </si>
  <si>
    <t>Mobile Stroke Unit (MSU) v/ Troels Wiene</t>
  </si>
  <si>
    <t>Indlæggelse af covid-19-patienter i hjem</t>
  </si>
  <si>
    <t>101-1014</t>
  </si>
  <si>
    <t>KØANÆSDAGK</t>
  </si>
  <si>
    <t>Dagkirurgisk afsnit - anæstesi - Køge</t>
  </si>
  <si>
    <t>101-1049</t>
  </si>
  <si>
    <t>KØKIRUFLAB</t>
  </si>
  <si>
    <t>Forskningslab. - Kirurgi - Køge</t>
  </si>
  <si>
    <t>101-1069j</t>
  </si>
  <si>
    <t>KØKIRU-j</t>
  </si>
  <si>
    <t>101-1117j</t>
  </si>
  <si>
    <t>KØORTOLÆSE-j</t>
  </si>
  <si>
    <t>101-1224</t>
  </si>
  <si>
    <t>KØØNHKTAMB</t>
  </si>
  <si>
    <t>Ambulatori. - Tand-Mund-Kæbekir. - Køge</t>
  </si>
  <si>
    <t>101-1231</t>
  </si>
  <si>
    <t>KØØNHFORS</t>
  </si>
  <si>
    <t>Drifts.Forsk - Øre/Næse/Hals/Kæbe - Køge</t>
  </si>
  <si>
    <t>101-1236</t>
  </si>
  <si>
    <t>KØØNHKTSØV</t>
  </si>
  <si>
    <t>Søvnapnøklinik - Tand-Mund-Kæbe - Køge</t>
  </si>
  <si>
    <t>101-1384</t>
  </si>
  <si>
    <t>KØNEURLIAP</t>
  </si>
  <si>
    <t>Liaisonpsyk. - KøgeL - Neurologi - Køge</t>
  </si>
  <si>
    <t>101-7663</t>
  </si>
  <si>
    <t>KØIMMULASE</t>
  </si>
  <si>
    <t>Kl. Immu Laboratorie/Serologi - Køge</t>
  </si>
  <si>
    <t>105-1026</t>
  </si>
  <si>
    <t>ROANÆSFÆLL</t>
  </si>
  <si>
    <t>Fælles - Anæstesi - Roskilde</t>
  </si>
  <si>
    <t>105-1164</t>
  </si>
  <si>
    <t>ROGYOBFØTA</t>
  </si>
  <si>
    <t>Føtalmedicin - Gyn/Obs - Roskilde</t>
  </si>
  <si>
    <t>105-1260</t>
  </si>
  <si>
    <t>ROMEDIFORS</t>
  </si>
  <si>
    <t>Driftsmæssig forskning - Medicin - Rosk.</t>
  </si>
  <si>
    <t>105-1261</t>
  </si>
  <si>
    <t>ROMEDIINFE</t>
  </si>
  <si>
    <t>Infektionsmed. Sengeaf. - Med. - Rosk.</t>
  </si>
  <si>
    <t>105-1262</t>
  </si>
  <si>
    <t>ROMEDILUNG</t>
  </si>
  <si>
    <t>Lungemed. Sengeafsnit - Med.  - Roskilde</t>
  </si>
  <si>
    <t>105-1263</t>
  </si>
  <si>
    <t>ROMEDILAMB</t>
  </si>
  <si>
    <t>Lungemed. Amb. - Med.  - Roskilde</t>
  </si>
  <si>
    <t>105-1433</t>
  </si>
  <si>
    <t>RODERMFORS</t>
  </si>
  <si>
    <t>Driftsmæs. forsk.  - Dermatologi - Rosk.</t>
  </si>
  <si>
    <t>105-1680</t>
  </si>
  <si>
    <t>105-7355</t>
  </si>
  <si>
    <t>ROONKOIVBL</t>
  </si>
  <si>
    <t>IV Blandeenheden - Onkologi - Roskilde</t>
  </si>
  <si>
    <t>105-7356</t>
  </si>
  <si>
    <t>ROONKOSKA</t>
  </si>
  <si>
    <t>SKA - Onkologi - Roskilde</t>
  </si>
  <si>
    <t>105-7358</t>
  </si>
  <si>
    <t>ROONKOSEN</t>
  </si>
  <si>
    <t>Klinik senfølger kræft - Onk. - Rosk.</t>
  </si>
  <si>
    <t>105-7383</t>
  </si>
  <si>
    <t>ROØJENFORS</t>
  </si>
  <si>
    <t>Driftsmæssig forsk. -Øjenafd.- Rosk. (K)</t>
  </si>
  <si>
    <t>106-7350</t>
  </si>
  <si>
    <t>NÆONKOFORO</t>
  </si>
  <si>
    <t>Klinisk Forskningsenh. - Onk. - Næstved</t>
  </si>
  <si>
    <t>106-7357</t>
  </si>
  <si>
    <t>NÆONKOSKRO</t>
  </si>
  <si>
    <t>SKA - Onkologi - Næstved</t>
  </si>
  <si>
    <t>106-7655</t>
  </si>
  <si>
    <t>NÆIMMUFÆRO</t>
  </si>
  <si>
    <t>Fælles - Klinisk Immunologi - Næstved</t>
  </si>
  <si>
    <t>106-7659</t>
  </si>
  <si>
    <t>NÆIMMUDPRO</t>
  </si>
  <si>
    <t>106-7660</t>
  </si>
  <si>
    <t>NÆIMMULSRO</t>
  </si>
  <si>
    <t>Kl. Immu Laboratorie/Serologi - Næst.</t>
  </si>
  <si>
    <t>7457-1491</t>
  </si>
  <si>
    <t>811-1001</t>
  </si>
  <si>
    <t>811-1024</t>
  </si>
  <si>
    <t>811-1027</t>
  </si>
  <si>
    <t>KØANÆSLÆSE</t>
  </si>
  <si>
    <t>Lægesekretær - Anæstesi - Køge</t>
  </si>
  <si>
    <t>811-1237</t>
  </si>
  <si>
    <t>KØØNHKKØSP</t>
  </si>
  <si>
    <t>Speci.lægeprak - ØNHK - Køge</t>
  </si>
  <si>
    <t>811-1296</t>
  </si>
  <si>
    <t>811-1590</t>
  </si>
  <si>
    <t>811-1621j</t>
  </si>
  <si>
    <t>KØSTAB-j</t>
  </si>
  <si>
    <t>811-1622</t>
  </si>
  <si>
    <t>ROCOROJOBB</t>
  </si>
  <si>
    <t>COVID-19-jobbank - Roskilde</t>
  </si>
  <si>
    <t>811-1623</t>
  </si>
  <si>
    <t>KØSTABANLY</t>
  </si>
  <si>
    <t>Analyse - Stab - Køge</t>
  </si>
  <si>
    <t>LVU - En læge tæt på dig</t>
  </si>
  <si>
    <t>Den Danske Kvalitetsmodel (SSP Pulje)</t>
  </si>
  <si>
    <t>SSP- Styrkelse af akutfunktioner</t>
  </si>
  <si>
    <t>SSP- Sundhedsstrategi - Ekspertteams</t>
  </si>
  <si>
    <t>SSP - Patientrettigheder i  forb. med gr</t>
  </si>
  <si>
    <t>SSP – Sundhedsstrategi – PRO Skema</t>
  </si>
  <si>
    <t>SSP - Programkontoret, generelt</t>
  </si>
  <si>
    <t>6401-6401</t>
  </si>
  <si>
    <t>6401-6401b</t>
  </si>
  <si>
    <t>RHSSP-b</t>
  </si>
  <si>
    <t>701-802</t>
  </si>
  <si>
    <t>TP37ÅR</t>
  </si>
  <si>
    <t>Engangstillæg - 37 år</t>
  </si>
  <si>
    <t>BNSPECHA71; BN-Havnegade 71: 4101-4439</t>
  </si>
  <si>
    <t>BNSPEC7V3; BN-Særforanstaltning H7tvNR3: 4101-4443</t>
  </si>
  <si>
    <t>RHPFI-p; PFI - Tilskud til drift  – Trial Nation: 1161301007</t>
  </si>
  <si>
    <t>RHDU-p; DU - Produktion - Sundhedsprofilen: 1161514500</t>
  </si>
  <si>
    <t>RHDU-p; DU - Produktion - Sundhedsaftaler: 1161515000</t>
  </si>
  <si>
    <t>RHDU-p; Øvrig produktion/dataunderstøttelse: 1161515500</t>
  </si>
  <si>
    <t>RHPFI-p; DU-Innovation-Projekt 2046 – SAFEHOUSE: 1162001600</t>
  </si>
  <si>
    <t>RHDU-p; DU-Innovation-Projekt 2047 – SMILE: 1162001700</t>
  </si>
  <si>
    <t>RHDNS-p; Rekruttering og fastholdelse - Maciei Ga: 1105029013</t>
  </si>
  <si>
    <t>RHDNS-p; Forskningsprojekt om forebyggelse blandt: 1105030081</t>
  </si>
  <si>
    <t>RHDNS-p; DNSV - Nærklinik - Eget personale lønafr: 1105040004</t>
  </si>
  <si>
    <t>RHDNS-p; DNSV – Nærklinik Stab – Eget personale: 1105040051</t>
  </si>
  <si>
    <t>RHDNS-p; DNSV - Corona Call Center: 1105041001</t>
  </si>
  <si>
    <t>RHDNS-p; DNSV – Filadelfia Covid-19: 1105042001</t>
  </si>
  <si>
    <t>RHDNS-p; DNSV – Testcenter Covid-19: 1105043001</t>
  </si>
  <si>
    <t>RHDNS-p; DNSV – Testcenter Covid-19 Roskilde: 1105044001</t>
  </si>
  <si>
    <t>RHDNS-p; DNSV - Maribo Testcenter Covid-19 : 1105045001</t>
  </si>
  <si>
    <t>RHDNS-p; DNSV – Mobiltest Testcenter Covid-19 : 1105046001</t>
  </si>
  <si>
    <t>RHDNS-p; DNSV – Samfundssporet Stab – Eget person: 1105047001</t>
  </si>
  <si>
    <t>RHDNS-p; DNSV – Forskning og klinisk kvalitet : 1105048001</t>
  </si>
  <si>
    <t>RHDNS-p; DNSV - Sundhedsstrategi – Patientinddrag: 1105049001</t>
  </si>
  <si>
    <t>RHDNS-p; DNSV - Nærklinik Kalundborg: 1105050004</t>
  </si>
  <si>
    <t>RHDNS-p; DNSV - Testcenter Slagelse: 1105051001</t>
  </si>
  <si>
    <t>RHDNS-p; DNSV - Testcenter Nykøbing F.: 1105052001</t>
  </si>
  <si>
    <t>RHDNS-p; DNSV - Testcenter Holbæk: 1105053001</t>
  </si>
  <si>
    <t>RHDNS-p; DNSV – Borger- og Specialistrådgivning : 1105054001</t>
  </si>
  <si>
    <t>RHDNS-p; DNSV – Nærklinik Stege: 1105055001</t>
  </si>
  <si>
    <t>RHDNS-p; DNSV - Vaccinationscenter Stab - Eget pe: 1105056001</t>
  </si>
  <si>
    <t>RHDNS-p; DNSV - Vaccinationscenter Roskilde - Ege: 1105057001</t>
  </si>
  <si>
    <t>RHDNS-p; DNSV - Vaccinationscenter Næstved - Eget: 1105058001</t>
  </si>
  <si>
    <t>RHDNS-p; DNSV - Vaccinationscenter Maribo - Eget : 1105059001</t>
  </si>
  <si>
    <t>RHDNS-p; DNSV - Vaccinationscenter Holbæk - Eget : 1105060001</t>
  </si>
  <si>
    <t>RHDNS-p; DNSV - Vaccinationscenter Nykøbing F - E: 1105061001</t>
  </si>
  <si>
    <t>RHDNS-p; DNSV - Vaccinationscenter Slagelse - Ege: 1105062001</t>
  </si>
  <si>
    <t>RHDNS-p; DNSV – Testcenter Køge: 1105063001</t>
  </si>
  <si>
    <t>RHDNS-p; DNSV – E-Hospitalet Klinisk enhed STAB: 1105064002</t>
  </si>
  <si>
    <t>RHDNS-p; Trygfonden – Samarbejdsaftale (Broen til: 1152003252</t>
  </si>
  <si>
    <t>RHDNS-p; Forskning Lundbeckfonden–Ditte Høgsgaard: 1152008551</t>
  </si>
  <si>
    <t>RHDNS-p; Forskning Samskabelse af brugerinvolvere: 1152008552</t>
  </si>
  <si>
    <t>RHDNS-p; Forskning – Danske Regioner – Forebyggel: 1152008553</t>
  </si>
  <si>
    <t>RHDNS-p; Tværfaglig funktion. – Projekt ledelse: 1152008601</t>
  </si>
  <si>
    <t>RHDNS-p; Tværfaglig funk.  – Projekt medarbejdere: 1152008602</t>
  </si>
  <si>
    <t>RHDNS-p; Tværfaglig funktionsevne – Aktiviteter: 1152008603</t>
  </si>
  <si>
    <t>RHDNS-p; Styrket henvisningspraksis til tobaksfor: 1154000115</t>
  </si>
  <si>
    <t>RHDNS-p; Afprøvning af koncept for virtuelle kons: 1154000116</t>
  </si>
  <si>
    <t>RHDNS-p; Telemedicinsk hjemmemonitorering hjertes: 1154000117</t>
  </si>
  <si>
    <t>RHDNS-p; Greater Copenhagen - EU fundraising: 1154000118</t>
  </si>
  <si>
    <t>RHDNS-p; Styrket samarbejde om den akutte patient: 1154000124</t>
  </si>
  <si>
    <t>RHDNS-p; Kvalitetsudvikling i Det Nære Sundhedsvæ: 1154000125</t>
  </si>
  <si>
    <t>RHDNS-p; DNSV - Virtuelle konsultationer (DTP) : 1154100101</t>
  </si>
  <si>
    <t>RHDNS-p; DNSV - Livet med sygdom - Projektledelse: 1199006208</t>
  </si>
  <si>
    <t>RHDNS-p; Sundhedspædagogisk uddannelse: 1199006075</t>
  </si>
  <si>
    <t>RHDNS-p; Patientinddragelse sygehusene - omlægnin: 1199006076</t>
  </si>
  <si>
    <t>RHDNS; Det Nære Sundhedsvæsen: 4000-3700</t>
  </si>
  <si>
    <t>RHDNSSEKUD; Sekretariat og udvalgsbetjening: 4000-3701</t>
  </si>
  <si>
    <t>RHDNSØKONO; Økonomi: 4000-3770</t>
  </si>
  <si>
    <t>RHDNSTELEM; Telemedicinsk center: 4016-3765</t>
  </si>
  <si>
    <t>RHDNSAKTPA; Aktiv patientstøtte: 4019-3732</t>
  </si>
  <si>
    <t>RHDNSTELEM; Telemedicinsk center: 4019-3765</t>
  </si>
  <si>
    <t>RHDNSKAPS; Kap-S: 4028-3743</t>
  </si>
  <si>
    <t>RHDNSØVRI; Øvrige: 4041-3771</t>
  </si>
  <si>
    <t>RHDNSJURA; Jura overenskomst og praksisområde: 4041-3781</t>
  </si>
  <si>
    <t>RHDNSFEJØ; Lægebolig Fejø: 4041-3798</t>
  </si>
  <si>
    <t>RHDNSTARST; Tand RST (K): 4042-3772</t>
  </si>
  <si>
    <t>RHDNSTASP; Tand special: 4042-3774</t>
  </si>
  <si>
    <t>RHDNSTAND; Den regionale tandpleje: 4042-3777</t>
  </si>
  <si>
    <t>EHHUS11VIK; Else Hus vikarer Hus 11: 4101-4001</t>
  </si>
  <si>
    <t>EHHUS13VIK; Else Hus vikarer Hus 13: 4101-4002</t>
  </si>
  <si>
    <t>EHHUS15VIK; Else Hus vikarer Hus 15: 4101-4003</t>
  </si>
  <si>
    <t>EHDAGCEVIK; Else Hus vikarer dagcenter: 4102-4004</t>
  </si>
  <si>
    <t>HOMEDI-p; Yashar Ostadahmadli – Dia-heart studiet: 8052666000</t>
  </si>
  <si>
    <t>HOAKUT-p; Peter Hallas – Discovery midlerne: 8052667000</t>
  </si>
  <si>
    <t>HOMEDI-p; Peter Michael Nielsen – AAL: 8052685000</t>
  </si>
  <si>
    <t>HOANÆS-p; Gitte Bunkenborg - The role of MAT nurse: 8052701000</t>
  </si>
  <si>
    <t>HOANÆS-p; Janet Froulund Jensen- Tryg recovery i P: 8052702000</t>
  </si>
  <si>
    <t>HOPÆDI-p; Jens-Christian Holm, GLP-1 studiet: 8052711000</t>
  </si>
  <si>
    <t>HOMEDI-p; Camilla Wong - PreCare: 8052715000</t>
  </si>
  <si>
    <t>HOPÆDI-p; Jens-Christian Holm, HOT method versus: 8052717000</t>
  </si>
  <si>
    <t>HOMEDI-p; Morten Kofod Lindhardt – CDDI BAY19748: 8052718000</t>
  </si>
  <si>
    <t>HOMEDI-p; Morten Kofod Lindhardt –PhaseIbBay 19748: 8052729000</t>
  </si>
  <si>
    <t>HOMEDI-p; Morten Kofod Lindhardt –Concord BAY18748: 8052730000</t>
  </si>
  <si>
    <t>HOLSYGEHUS-p; En læge tæt på dig: 8052739000</t>
  </si>
  <si>
    <t>HOARMI-p; Ole Steen Mortensen, Bedre beskæftigelse: 8052749000</t>
  </si>
  <si>
    <t>HOMEDI-p; Jesper Olund Christensen – IDA: 8052751000</t>
  </si>
  <si>
    <t>HOORTO-p; Ulla Riis Madsen – VIRSA: 8052752000</t>
  </si>
  <si>
    <t>HOPÆDI-p; Anne Boas Soja - The DANSUK post-trial: 8052754000</t>
  </si>
  <si>
    <t>HOMEDI-p; Ilan Raymond, DanAF - Holbæk: 8052763000</t>
  </si>
  <si>
    <t>HOMEDI-p; Ilan Raymond, DIACOR: 8052765000</t>
  </si>
  <si>
    <t>HOMEDI-p; Carsten Askov-Hansen - Nærklinik: 8052767000</t>
  </si>
  <si>
    <t>HOGYOB-p; Louise Bergøe, App baseret psykoeduktati: 8052768000</t>
  </si>
  <si>
    <t>HOAKUT-p; Peter Hallas - Tværfaglig Teamtræning: 8052780000</t>
  </si>
  <si>
    <t>HOANÆS-p; HOT-ICU, Holbæk: 8052784000</t>
  </si>
  <si>
    <t>HOMEDI-p; Morten Kofod Lindhardt - Danward: 8052788000</t>
  </si>
  <si>
    <t>HOMEDI-p; Morten Kofod Lindhardt - TODD: 8052789000</t>
  </si>
  <si>
    <t>HOARMI-p; Ann Christine Lyngberg, Jordemoder på ar: 8052798000</t>
  </si>
  <si>
    <t>HOARMI-p; Ole Steen Mortensen – Tilgang til Arbej.: 8052799000</t>
  </si>
  <si>
    <t>HOKIRU-p; Birgitte Brandstrup og Anders Bech Jørg.: 8052800000</t>
  </si>
  <si>
    <t>HOPÆDI-p; Jens-Christian Holm, Long-term follow-up: 8052824000</t>
  </si>
  <si>
    <t>HOGYOB-p; Anna Aabakke - Maternel og perinatal out: 8052833000</t>
  </si>
  <si>
    <t>HOMEDI-p; Morten Kofod Lindhardt - CADDY: 8052842000</t>
  </si>
  <si>
    <t>HOARMI-p; Ole Steen Mortensen, påvirker løftearbej: 8052848000</t>
  </si>
  <si>
    <t>HOORTO-p; Hans-Ulrik Toftehøj - SENSE: 8052855000</t>
  </si>
  <si>
    <t>HOMEDI-p; Michael Hecht Olsen- Opti-Heart– Scholar: 8052865000</t>
  </si>
  <si>
    <t>HOMEDI-p; Morten Kofod Lindhardt – Primetime: 8052870000</t>
  </si>
  <si>
    <t>HOMEDI-p; Morten Kofod Lindhardt–PhaseIbBay 19748: 8071156000</t>
  </si>
  <si>
    <t>HOMEDI-p; Morten Kofod Lindhardt – CDDI BAY19748: 8071157000</t>
  </si>
  <si>
    <t>HOMEDI-p; Morten Kofod Lindhardt–Concord BAY18748: 8071158000</t>
  </si>
  <si>
    <t>HOMEDI-p; Morten Kofod Lindhardt – RefineDr: 8071162000</t>
  </si>
  <si>
    <t>HOMEDI-p; Morten Kofod Lindhardt – Finearts: 8071163000</t>
  </si>
  <si>
    <t>HOMEDI-p; Morten Kofod Lindhardt - Puccini Bay: 8071164000</t>
  </si>
  <si>
    <t>HOMEDI-p; Ilan Raymond - Santorini: 8071169000</t>
  </si>
  <si>
    <t>HOAKUTVURD; Vurderingsforløb - Akut - Holbæk: 103-1147</t>
  </si>
  <si>
    <t>HOGENEVACC; Vaccinecenter: 103-1889</t>
  </si>
  <si>
    <t>HOARMIPODE; Arbejdsmedicin Holbæk - Podetelt: 103-7226</t>
  </si>
  <si>
    <t>HOORTO-p; Steno - Holbæk Ortopædkirurgisk Afdeling: 1126-1042</t>
  </si>
  <si>
    <t>HOBIOK-P; Diabetes - styrket indsats (Steno) Klini: 1493-1223</t>
  </si>
  <si>
    <t>IPRHN2; IPL Tværgående stab-Reghus-Sorø - Niv.2: 801-6714</t>
  </si>
  <si>
    <t>KMSIKRNEPT; KM-Neptun: 4112-4360</t>
  </si>
  <si>
    <t>KMSIKRLED6; KM-Den sikr. Virk. og Åbne afd. - led 6: 4112-4361</t>
  </si>
  <si>
    <t>RHKHR-p; Stressrådgivning: 4002004011</t>
  </si>
  <si>
    <t>RHKHR-p; Ekstraordinær AUB mv.: 4003004007</t>
  </si>
  <si>
    <t>RHKHR-p; Grunduddannelse: 4003004008</t>
  </si>
  <si>
    <t>RHKHR-p; RUC kompetenceprojekt: 4003004009</t>
  </si>
  <si>
    <t>RHKHR; Øreafrundingskonto: 631-6301</t>
  </si>
  <si>
    <t>RHITDRSECU; IT Security Operation Center: 801-6649</t>
  </si>
  <si>
    <t>NYFSYGEHUS-p; SGI-Innovation i præoperativt patientfo.: 8056152000</t>
  </si>
  <si>
    <t>NYMEDI-p; DiaHeart Projekt: 8056155000</t>
  </si>
  <si>
    <t>NYANÆS-p; VAM-IHCA, Anæstesi NFS: 8056158000</t>
  </si>
  <si>
    <t>NYMEDI-p; Forskning og uddannelse, Geriatri EllenH: 8056159000</t>
  </si>
  <si>
    <t>NYCENEPIDE-p; Sero-konvertering for COVID-19 hos sygeh: 8056162000</t>
  </si>
  <si>
    <t>NYANÆS-p; Safe Brain Initiative: 8056163000</t>
  </si>
  <si>
    <t>NYSTAB-p; Elektroniske staff-meetings og videndel.: 8056166000</t>
  </si>
  <si>
    <t>NYSTAB-p; Min Medicin Med - Lene Vistisen: 8056167000</t>
  </si>
  <si>
    <t>NYGYPÆ-p; Longterm follow-up womwn with a history: 8056168000</t>
  </si>
  <si>
    <t>NYMEDI-p; Combined Endoscopic and Laparoscopic Sur: 8056169000</t>
  </si>
  <si>
    <t>NYCENEPIDE-p; Trial23: Control of cervical cancer in: 8056170000</t>
  </si>
  <si>
    <t>NYCENEPIDE-p; Helsefonden bv 20-B-0023 Når livet er: 8056171000</t>
  </si>
  <si>
    <t>NYGYPÆ-p; Screening for gestational diabetes: 8056174000</t>
  </si>
  <si>
    <t>NYSTAB-p; Skjult belastning fra i forebyggelsesvin: 8056175000</t>
  </si>
  <si>
    <t>NYGYPÆ-p; GDM-senfølger: 8056176000</t>
  </si>
  <si>
    <t>NYGYPÆ-p; DIAMANT - Jeannet Lauenborg: 8056177000</t>
  </si>
  <si>
    <t>NYCENEPIDE-p; Betydningen af HPV-infektion for forekom: 8056179000</t>
  </si>
  <si>
    <t>NYMEDI-p; Det Nordiske Konsensus studie - Kit Func: 8056184000</t>
  </si>
  <si>
    <t>NYMEDI-p; The influence of socioeconomic factors: 8056209000</t>
  </si>
  <si>
    <t>NYMEDI-p; CROWD-ASPECT - Betina Sell, NFS: 8056213000</t>
  </si>
  <si>
    <t>NYCENEPIDE-p; Kan diabetes patienter på Lolland F.: 8056217000</t>
  </si>
  <si>
    <t>NYCENEPIDE-p; Impact of Covid-19 pandemic on cancer sc: 8056220000</t>
  </si>
  <si>
    <t>NYGYPÆ-p; Gynækologisk, Obstetrisk og Pædiatrisk: 8056221000</t>
  </si>
  <si>
    <t>NYPÆDI30; Sengeafsnit 30 - Pædiatri - Nykøbing F.: 104-2845</t>
  </si>
  <si>
    <t>NYPÆDIFÆL1; Fælles1 - Pædiatri - Nykøbing F.: 104-2846</t>
  </si>
  <si>
    <t>NYFYERERGO; Ergoterapi - Fysio- ergoterapi - Nyk. F.: 104-2880</t>
  </si>
  <si>
    <t>NYCOROJOBB; COVID-19-Jobbank - Nykøbing F.: 104-2998</t>
  </si>
  <si>
    <t>NYCENEBEFO; Befolkningsundersøgelse Lolland-Falster: 104-7321</t>
  </si>
  <si>
    <t>NYCENEBEFO; Befolkningsundersøgelse Lolland-Falster: 104-7703</t>
  </si>
  <si>
    <t>NYORTO-p; Steno - Nyk. F Ortopædkirurgisk afdeling: 2831-1044</t>
  </si>
  <si>
    <t>NYMEDI-p; Steno -Nyk. F Intern medicin Diabetesbus: 3413-1107</t>
  </si>
  <si>
    <t>SLANÆSSÆNA-p; Anne Skafte - Intensiv mobilisering: 8055026000</t>
  </si>
  <si>
    <t>SLANÆSSÆNA-p; Udmøntning af Arbejdsmiljøpulje 2014: 8055842000</t>
  </si>
  <si>
    <t>SLANÆSSÆNA-p; Anders Møller - Effekten af hæmoglobing.: 8055849000</t>
  </si>
  <si>
    <t>SLANÆSSÆNA-p; DESAIM’s forskningsinitiativ: 8055890000</t>
  </si>
  <si>
    <t>SLANÆSSÆNA-p; Kasper H. Thybo - Rational postoperative: 8055924000</t>
  </si>
  <si>
    <t>SLANÆSSÆNA-p; Fusion af de to operationsafsnit på anæ.: 8055943000</t>
  </si>
  <si>
    <t>SLANÆSSÆNA-p; The Transfusion Triggers in Vascular Su.: 8055981000</t>
  </si>
  <si>
    <t>SLMIKRRO-p; Projekt Behandling af MRSA, Ina Sleimann: 8056024000</t>
  </si>
  <si>
    <t>SLANÆSSÆNA-p; LFCN-Dosisstudiet – Kasper Thybo - Inte.: 8056045000</t>
  </si>
  <si>
    <t>SLANÆSSÆNA-p; SUP- ICU - Susanne Andi Iversern - Ekst.: 8056048000</t>
  </si>
  <si>
    <t>SLANÆSSÆNA-p; Appraz – Daniel Hägi-Pedersen - intern: 8056049000</t>
  </si>
  <si>
    <t>SLANÆSSÆNA-p; Safe Brain Initiative – Teach – Daniel : 8056116000</t>
  </si>
  <si>
    <t>SLMIKRRO-p; Annuum CHSD -Christina Eickhardt-Dalbøge: 8056123000</t>
  </si>
  <si>
    <t>SLANÆSSÆNA-p; Forskningsansvarlig Daniel Hägi-Pedersen: 8056126000</t>
  </si>
  <si>
    <t>SLFYER-p; BE-IT v Lars Hermann Tang: 8056153000</t>
  </si>
  <si>
    <t>SLANÆSSÆNA-p; Kasper Gasbjerg PhD Intern: 8056154000</t>
  </si>
  <si>
    <t>SLORTO-p; Kristoffer Borbjerg Hare - Intern: 8056156000</t>
  </si>
  <si>
    <t>SLMEDI2-p; Insulinresistens hos medicinske patiente: 8056157000</t>
  </si>
  <si>
    <t>SLANÆS-p; COVID Steroid Trial Ekstern: 8056160000</t>
  </si>
  <si>
    <t>NSRSYGEHUS-p; COVID-19 PROJEKTER: 8056161000</t>
  </si>
  <si>
    <t>NÆBIOK-p; horsumRSjBBflow Intern: 8056164000</t>
  </si>
  <si>
    <t>NÆBIOK-p; Dansk Cancer Biobank, projektaktiviteter: 8056165000</t>
  </si>
  <si>
    <t>SLMEDI1-p; Rune Trangbæk - Intern: 8056172000</t>
  </si>
  <si>
    <t>SLAKUT-p; Michael Dan Arvig - intern: 8056173000</t>
  </si>
  <si>
    <t>SLSTAB-p; Fra sygefravær til arbejdsglæde: 8056178000</t>
  </si>
  <si>
    <t>SLKIRU-p; Kræftplan IV kompetenceløft kolorektalki: 8056180000</t>
  </si>
  <si>
    <t>SLORTO-p; Sense - Ekstern - Kristoffer Hare: 8056181000</t>
  </si>
  <si>
    <t>SLMEDI1-p; FRONTIER4 - Uffe Bødtger - Ekstern: 8056185000</t>
  </si>
  <si>
    <t>SLMEDI1-p; SUPER-R - Uffe Bødtger - Ekstern: 8056186000</t>
  </si>
  <si>
    <t>SLMEFY-p; Seniorforsker - Lars Tang - Ekstern: 8056187000</t>
  </si>
  <si>
    <t>SLMEFY-p; Seniorforsker - Lars Tang - Intern: 8056188000</t>
  </si>
  <si>
    <t>SLMEFY-p; Physical activity-Lars Jørgensen-Ekstern: 8056189000</t>
  </si>
  <si>
    <t>SLMEFY-p; Physical activity-Lars Jørgensen-Intern: 8056190000</t>
  </si>
  <si>
    <t>SLMEDI1-p; Diagnosis of un - Uffe Bødtger - Ekstern: 8056191000</t>
  </si>
  <si>
    <t>SLMEDI1-p; PhD - Jesper Kofod Petersen - Ekstern: 8056192000</t>
  </si>
  <si>
    <t>SLMEDI1-p; PhD - Jesper Kofod Petersen - Intern: 8056193000</t>
  </si>
  <si>
    <t>SLMEDI2-p; SANTORINI - Jens Lomholdt - Ekstern: 8056194000</t>
  </si>
  <si>
    <t>SLPÆDI-p; PhD - Julie Kyvsgaard - Intern: 8056195000</t>
  </si>
  <si>
    <t>SLPÆDI-p; PhD - Julie Kyvsgaard - Ekstern: 8056196000</t>
  </si>
  <si>
    <t>SLMEDI1-p; PhD - Katrine Fjællegaard - Ekstern: 8056197000</t>
  </si>
  <si>
    <t>SLMEDI1-p; PhD - Katrine Fjællegaard - Intern: 8056198000</t>
  </si>
  <si>
    <t>SLMEDI1-p; O2maticHOT - Uffe Bødtger - Ekstern: 8056199000</t>
  </si>
  <si>
    <t>SLMIKR-p; Kræftplan III - tumor-polyp i DNA i fæce: 8056200000</t>
  </si>
  <si>
    <t>NSRSYGEHUS-p; Understøttelse af Medicinstuderende - Le: 8056201000</t>
  </si>
  <si>
    <t>NSRSYGEHUS-p; Projekt omkring ældre sårbare patienter : 8056202000</t>
  </si>
  <si>
    <t>NSRSYGEHUS-p; Regionalt projekt om knogleskørhed - Ben: 8056203000</t>
  </si>
  <si>
    <t>SLFYER-p; PhD - Graziella Zangger  - Ekstern: 8056204000</t>
  </si>
  <si>
    <t>NSRSYGEHUS-p; Projekt omkring patientindragelse - Bent: 8056205000</t>
  </si>
  <si>
    <t>SLFYER-p; PhD - Graziella Zangger  - Intern: 8056206000</t>
  </si>
  <si>
    <t>SLFYER-p; PhD - Astrid Trulsson  - Ekstern: 8056207000</t>
  </si>
  <si>
    <t>SLFYER-p; PhD - Astrid Trulsson  - Intern: 8056208000</t>
  </si>
  <si>
    <t>SLMEFY-p; Progressive resistance training compared: 8056210000</t>
  </si>
  <si>
    <t>NSRSYGEHUS-p; Model projektet - Anne Frølich - Intern: 8056211000</t>
  </si>
  <si>
    <t>SLANÆS-p; COVID STEROID 2 Case - Daniel Hägi-Peder: 8056212000</t>
  </si>
  <si>
    <t>SLMEDI2-p; Crowd-Aspect - Susette Krohn Therkelsen: 8056219000</t>
  </si>
  <si>
    <t>SLMEDI1+3-p; CHINOOK - Uffe Bødtger - Ekstern: 8075103000</t>
  </si>
  <si>
    <t>SLMEDI1P; Projekt Arena ELEVATE - Ekstern: 8075104000</t>
  </si>
  <si>
    <t>SLPÆDI-p; Dan-Pæd-Med EU - Pernille Mathiesen Eks.: 8107019000</t>
  </si>
  <si>
    <t>NSRSYGEHUS-p; ESCAPE Grant Agreement - EU-projekt: 8107021000</t>
  </si>
  <si>
    <t>SLMEDI1KRÆ; Kræftplan IV midler - Medicin 1 (K): 102-7444</t>
  </si>
  <si>
    <t>SLCORO; COVID-19 kontering - NSR sygehuse (K): 102-7680</t>
  </si>
  <si>
    <t>NÆMEDI2AKC; AK Center - Medicin 2 - Næstved: 106-7534</t>
  </si>
  <si>
    <t>SLORTO-p; Steno - NSR Ortopædkirurgi Slagelse: 2138-1043</t>
  </si>
  <si>
    <t>SLMIKR-p; Diabetes - styrket indsats (Steno) Slag.: 2451-1224</t>
  </si>
  <si>
    <t>SLMIKR-p; Diabetes - styrket indsats (Steno) Næst.: 2454-1224</t>
  </si>
  <si>
    <t>SLMIKR-p; Diabetes - styrket indsats (Steno) Nyk.: 2457-1224</t>
  </si>
  <si>
    <t>SLSTABKLIN; Klinisk kompetencecenter NSR sygehuse (K: 811-2685</t>
  </si>
  <si>
    <t>SLDRIFPROJ; Projektenheden: 811-2794</t>
  </si>
  <si>
    <t>SLDRIFSER7; Serviceområde 7 Slagelse: 811-7625</t>
  </si>
  <si>
    <t>SLKIRUIVBL; IV Blandeenhed - Kirurgisk afd. Slagelse: 999-7267</t>
  </si>
  <si>
    <t>PSVEST-p; DM/SMI Illness management: 8152147000</t>
  </si>
  <si>
    <t>PSFÆ-p; Networked-Based recovery: 8152148000</t>
  </si>
  <si>
    <t>PSVEST-p; PTSD-F20: 8152149000</t>
  </si>
  <si>
    <t>PSVEST-p; CAR – Tryg148110: 8152150000</t>
  </si>
  <si>
    <t>PSØST-p; Psychiatrists’ and patients’ attitudes: 8152151000</t>
  </si>
  <si>
    <t>PSBU-p; Registreringsprojekter  -  Susanne Koch: 8152152000</t>
  </si>
  <si>
    <t>PSFÆ-p; TRYGtræning i deeskalering: 8152153000</t>
  </si>
  <si>
    <t>PSVEST-p; HISTORI - Sidse Arnfred: 8152154000</t>
  </si>
  <si>
    <t>PSFÆHUSET-p; IPS Sjælland: 8152155000</t>
  </si>
  <si>
    <t>PSVEST-p; DIPNOT (TRYG): 8152156000</t>
  </si>
  <si>
    <t>PSVEST-p; KUH2020: 8152157000</t>
  </si>
  <si>
    <t>PS-p; BPD medicin: 8152158000</t>
  </si>
  <si>
    <t>PSVEST-p; Carl Randau - Annuum: 8152159000</t>
  </si>
  <si>
    <t>PSØST-p; Ph.d. Clozapin: 8152160000</t>
  </si>
  <si>
    <t>PS-p; Lundbeckfonden – Forår 2020: 8152161000</t>
  </si>
  <si>
    <t>PS-p; Ali Abbas Shaker - Annuum: 8152162000</t>
  </si>
  <si>
    <t>PSFÆSLFORS-p; PROM-PAD 2: 8152163000</t>
  </si>
  <si>
    <t>PSFÆSLFORS-p; HANSOME: 8152164000</t>
  </si>
  <si>
    <t>PSFÆSLFORS-p; M-GAB follow-up: 8152165000</t>
  </si>
  <si>
    <t>PSVEST-p; OCD-ERP og Psykoterapi - RS: 8152166000</t>
  </si>
  <si>
    <t>PS-p; Peer-støtte til selvmordsefterladte: 8152167000</t>
  </si>
  <si>
    <t>PSVEST-p; PLUS-RS: 8152168000</t>
  </si>
  <si>
    <t>PSSYD-p; PPT-SPD-Annuum: 8152169000</t>
  </si>
  <si>
    <t>PS-p; First psychosis recovery: 8152170000</t>
  </si>
  <si>
    <t>PSØST-p; Ida Storm – Annuum: 8152171000</t>
  </si>
  <si>
    <t>PSVEST-p; FFP-OCD-ERP: 8152172000</t>
  </si>
  <si>
    <t>PSSYD-p; SPD_PPT_APMøller: 8152173000</t>
  </si>
  <si>
    <t>PSFÆSLFORS-p; PROM-PAD II - Ekstern: 8152174000</t>
  </si>
  <si>
    <t>PSVEST-p; HISTORI-SDCS: 8152175000</t>
  </si>
  <si>
    <t>PSFÆSLFORS-p; Databaseprojekt – Dorthe Precht: 8152176000</t>
  </si>
  <si>
    <t>PSSYD-p; Oliver Rumle Hovmand - Annuum: 8152177000</t>
  </si>
  <si>
    <t>PSBU-p; Eksterne donationer – B&amp;U: 8152178000</t>
  </si>
  <si>
    <t>PSVEST-p; SDCS_FARMA_ADD-IN: 8152179000</t>
  </si>
  <si>
    <t>PSSYD-p; Syd_MCA_Tryg: 8152180000</t>
  </si>
  <si>
    <t>PSFÆHU-j; Psyk. FÆ  Psykiatriledelsens stab: 3119-2102j</t>
  </si>
  <si>
    <t>PSSYMAKLI; Psyk - SY - Psykiatrisk klinik Maribo: 3199-2160</t>
  </si>
  <si>
    <t>PSSYNÆKLI; Psyk - SY - Psykiatrisk klinik Næstved: 3200-2160</t>
  </si>
  <si>
    <t>PSSYVOONLL; Psyk - SY - Online Klinik: 3201-2160</t>
  </si>
  <si>
    <t>PSVESL1P; Psyk. Slag. - Voksenpsyk. Afsnit SL1 P: 3323-2130</t>
  </si>
  <si>
    <t>PSØSGRKLIS; Psyk - ØS - Kl. for Selvm.- Greve: 3364-2210</t>
  </si>
  <si>
    <t>PSFÆKUA; Psyk - FÆ - KUA-PsykSj SOSU-komp.udv (K): 3395-2101</t>
  </si>
  <si>
    <t>PSFÆROSA; Psyk - FÆ - ROSA: 3397-2101</t>
  </si>
  <si>
    <t>ROKARD-p; Afdelingsledelsen, Kardiologisk Roskilde: 8051529000</t>
  </si>
  <si>
    <t>ROUROL-p; Genetisk evaluering v/Nessn H Azawi: 8052661000</t>
  </si>
  <si>
    <t>ROMEDI-p; Projekt CGMS-PD studiet v/Rikke Borg: 8052662000</t>
  </si>
  <si>
    <t>ROANÆS-p; Classic v/Thomas Hildebrandt (18-001187): 8052663000</t>
  </si>
  <si>
    <t>ROKIRU-p; Tværfaglig bariatrisk symposium v/Ulf Fr: 8052664000</t>
  </si>
  <si>
    <t>ROKIRU-p; Kunstig Intelligens til hurtigere og bed: 8052665000</t>
  </si>
  <si>
    <t>ROSTAB-p; Intern forskning SUH v/Niels Würgler (1.: 8052668000</t>
  </si>
  <si>
    <t>KØANÆS-p; Astonish v/Louise Musaeus Poulsen (20-0.: 8052669000</t>
  </si>
  <si>
    <t>ROMEDI-p; The ZIRCUS STUDY v/Rikke Borg (19- 00109: 8052670000</t>
  </si>
  <si>
    <t>RONEUR-p; Initiativer i Helhedsplan for Skleroseom: 8052671000</t>
  </si>
  <si>
    <t>ROKIRU-p; Improve v/Ismail Gögenur (20-000090): 8052672000</t>
  </si>
  <si>
    <t>ROKIRU-p; Surgical treatment of Colon Cancer in hi: 8052673000</t>
  </si>
  <si>
    <t>ROKIRU-p; Use of wearables for early detection of : 8052674000</t>
  </si>
  <si>
    <t>ROKIRU-p; Mechanism of remote ischemic preconditio: 8052675000</t>
  </si>
  <si>
    <t>ROMEDI-p; COURSE v/Christian N. Meyer (20-000045): 8052676000</t>
  </si>
  <si>
    <t>ROHÆMA-p; PreVent-ACaLL v/Christian Bjørn Poulsen : 8052677000</t>
  </si>
  <si>
    <t>ROHÆMA-p; Magnolia v/Bo Amdi Jensen (20-000044): 8052678000</t>
  </si>
  <si>
    <t>KØMEDI-p; DIA HEART v/Urd Lynge Kielgast (19-00121: 8052679000</t>
  </si>
  <si>
    <t>ROHÆMA-p; DALIAH v/Dustin Andersen Patel: 8052680000</t>
  </si>
  <si>
    <t>KØANÆS-p; OMEGA patients / v Ole Mathiesen : 8052681000</t>
  </si>
  <si>
    <t>ROONKO-p; Chemotherapy-induced peripheral neuropat: 8052682000</t>
  </si>
  <si>
    <t>ROBIOK-p; Risk of Cardiovascular Disease in Person: 8052683000</t>
  </si>
  <si>
    <t>ROPATO-p; Adjuvant treatment of patients with brea: 8052684000</t>
  </si>
  <si>
    <t>RONEUR-p; Impact of specific electronic devices on: 8052686000</t>
  </si>
  <si>
    <t>ROONKO-p; Ensomhed og social isolation hos kræftpa: 8052687000</t>
  </si>
  <si>
    <t>KØØNH-p; Transmyringeal ventilation tube insertio: 8052688000</t>
  </si>
  <si>
    <t>KØMEDI-p; Fækal mikrobiota transplantation som skr: 8052689000</t>
  </si>
  <si>
    <t>ROONKO-p; A phase 3 Randomized double-blind multic: 8052690000</t>
  </si>
  <si>
    <t>ROKARD-p; Bioflow-DAPT v/Henning Skov Kelbæk (20-0: 8052691000</t>
  </si>
  <si>
    <t>KØANÆS-p; AID-ICU (Casemoney) v/Lone Musaeus Pouls: 8052692000</t>
  </si>
  <si>
    <t>ROMEDI-p; A Multicenter, Randomized, Double-blind,: 8052693000</t>
  </si>
  <si>
    <t>ROUROL-p; Glycosaminoglycan scores for opfølgning : 8052694000</t>
  </si>
  <si>
    <t>ROMEDI-p; Trial Nation grant 2020- klinisk forskni: 8052695000</t>
  </si>
  <si>
    <t>KØORTO-p; Treatment of diabetic foot ulcers with i: 8052696000</t>
  </si>
  <si>
    <t>ROMEDI-p; RESOLUTE, astra-zeneca. V Christian N Me: 8052697000</t>
  </si>
  <si>
    <t>ROBIOK-p; Alpha-1 Foundation 2018-19 Notice of Awa: 8052700000</t>
  </si>
  <si>
    <t>ROMEDI-p; The EPO/ASA study v/Rikke Borg (20-00030: 8052703000</t>
  </si>
  <si>
    <t>ROMEDI-p; The EPO/ASA study v/Rikke Borg (20-00030: 8052704000</t>
  </si>
  <si>
    <t>ROMEDI-p; Primetime v/Rikke Borg (20-000275): 8052705000</t>
  </si>
  <si>
    <t>ROUROL-p; The role of the microbiome on the progno: 8052706000</t>
  </si>
  <si>
    <t>ROMEDI-p; Can epigenetic programming of monocytes: 8052707000</t>
  </si>
  <si>
    <t>ROKIRU-p; Tailored therapy before surgery based on: 8052708000</t>
  </si>
  <si>
    <t>ROMEDI-p; The EPO/ASA study -Rikke Borg(20-000216): 8052709000</t>
  </si>
  <si>
    <t>ROHÆMA-p; Neuroinflammation, Neurodegenerative Dis: 8052710000</t>
  </si>
  <si>
    <t>ROGENE-p; Efficacy and Safety in Standard Drug Tre: 8052712000</t>
  </si>
  <si>
    <t>ROONKO-p; Calcium electroporation for maligne tumo: 8052713000</t>
  </si>
  <si>
    <t>ROPATO-p; Gen-ekspressions profilering i recidiver: 8052714000</t>
  </si>
  <si>
    <t>ROMEDI-p; Pollen målekampagne v/Kirsten Rasmussen: 8052716000</t>
  </si>
  <si>
    <t>ROMEDI-p; Site Agreement with the Adaptive COVID19: 8052719000</t>
  </si>
  <si>
    <t>ROMEDI-p; Mortality in kidney patients due to infe: 8052720000</t>
  </si>
  <si>
    <t>NÆIMMURO-p; Immunologiske faktorers betydning for: 8052721000</t>
  </si>
  <si>
    <t>ROØJEN-p; Opsporing og hjemmemonitorering af alder: 8052722000</t>
  </si>
  <si>
    <t>ROØJEN-p; Vagus nerve aktivitet ved aldersrelatere: 8052723000</t>
  </si>
  <si>
    <t>ROKIRU-p; Use of wearable devices to monitor heart: 8052724000</t>
  </si>
  <si>
    <t>ROKIRU-p; Remote Ischemic Preconditioning in Patie: 8052725000</t>
  </si>
  <si>
    <t>RODERM-p; Research into the genetics of hyperhidro: 8052726000</t>
  </si>
  <si>
    <t>ROKARD-p; Cardiovascular disease and infective : 8052727000</t>
  </si>
  <si>
    <t>KØØNH-p; Diabetes og obstruktiv søvnapnø - en hje: 8052728000</t>
  </si>
  <si>
    <t>ROKIRU-p; Combined Endoscopic and Laparoscopic Surgery: 8052731000</t>
  </si>
  <si>
    <t>ROMEDI-p; Behandling af kronisk lungesygdom med: 8052732000</t>
  </si>
  <si>
    <t>ROKIRU-p; Individualiserede kirurgisk cancerforløb: 8052733000</t>
  </si>
  <si>
    <t>RODERM-p; Trial Nation Grant 2020 v/Gregor Jemec: 8052734000</t>
  </si>
  <si>
    <t>ROØJEN-p; Karakterisering af inflammation og neuro: 8052735000</t>
  </si>
  <si>
    <t>ROUROL-p; Danskere overlever kræft dårligt: 8052736000</t>
  </si>
  <si>
    <t>ROHÆMA-p; NIQOS - Novartis non intervention studie: 8052737000</t>
  </si>
  <si>
    <t>ROKARD-p; POET-II v/Niels Eske Bruun (20-000123): 8052738000</t>
  </si>
  <si>
    <t>ROMEDI-p; Trial Nation MITC-COVID-19 /Lothar Wiese: 8052740000</t>
  </si>
  <si>
    <t>ROONKO-p; Trial Nation v/Mads Nordahl Svendsen : 8052741000</t>
  </si>
  <si>
    <t>ROMEDI-p; Matinee v/Christian Meyer (20-000467): 8052742000</t>
  </si>
  <si>
    <t>KØORTO-p; Treatment of diabetic foot ulcers with: 8052743000</t>
  </si>
  <si>
    <t>ROKARD-p; Horizon v/Niels Eske Bruun (20-000376): 8052744000</t>
  </si>
  <si>
    <t>ROMEDI-p; RENEW v/Mette Friberg Hitz(20-000584): 8052745000</t>
  </si>
  <si>
    <t>ROONKO-p; Takeda v/Miroslaw J Stelmach (20-000556): 8052746000</t>
  </si>
  <si>
    <t>ROKARD-p; DANAVR v/Søren Skøtt Schmiegelow: 8052747000</t>
  </si>
  <si>
    <t>ROMEDI-p; The 4RIBC Study v/Toke Barfod(19-000800): 8052748000</t>
  </si>
  <si>
    <t>NÆIMMURO-p; Epidemiology of COVID-19 among the elder: 8052750000</t>
  </si>
  <si>
    <t>ROHÆMA-p; EVI-3 v/Jack Maibom(20-000576): 8052753000</t>
  </si>
  <si>
    <t>ROHÆMA-p; ITHACHA v/Niels Emil Hermansen(20-00068.: 8052755000</t>
  </si>
  <si>
    <t>ROREUM-p; Objectively measured physical activity : 8052756000</t>
  </si>
  <si>
    <t>KØORTO-p; Surgical Outcome and Radiological Predic: 8052757000</t>
  </si>
  <si>
    <t>ROBIOK-p; Forskningsunderstøttelse, protokolleret: 8052758000</t>
  </si>
  <si>
    <t>ROPATO-p; Forskningsunderstøttelse, protokolleret: 8052759000</t>
  </si>
  <si>
    <t>ROONKO-p; Kræftbehandling i COVID-19 pandemiens: 8052760000</t>
  </si>
  <si>
    <t>RONEUR-p; ALZLIGHT v/Mikkel Agger (20-000679): 8052761000</t>
  </si>
  <si>
    <t>ROONKO-p; Prædiktive genprofiler og dynamisk målin: 8052762000</t>
  </si>
  <si>
    <t>KØANÆS-p; Projekt Vaseopreasin and Methylprednisol: 8052764000</t>
  </si>
  <si>
    <t>KØØNH-p; The Zealand Rhinology Symposium v/Mike P: 8052766000</t>
  </si>
  <si>
    <t>RONEUR-p; Øre EEG monotirering i patienter med syg: 8052769000</t>
  </si>
  <si>
    <t>ROKARD-p; Bali v/Henning Kelbæk (20-000637): 8052770000</t>
  </si>
  <si>
    <t>ROHÆMA-p; Projekt COMBI-II v/Hans Hasselbalch (19.: 8052771000</t>
  </si>
  <si>
    <t>ROPATO-p; Validation of diagnostic and prognostic: 8052772000</t>
  </si>
  <si>
    <t>KØMEDI-p; Videnscenter for Knoglesundhed v/ Mette : 8052773000</t>
  </si>
  <si>
    <t>KØORTO-p; Patienter med diabetiske fodsår: 8052774000</t>
  </si>
  <si>
    <t>KØØNH-p; Ektranodal Marginal zone Lymfoner i spyt: 8052775000</t>
  </si>
  <si>
    <t>SLMIKRRO-p; Antigentestning - anmeldelse 76198 : 8052776000</t>
  </si>
  <si>
    <t>ROMEDI-p; Fysisk formåen og livskvalitet hos perso: 8052777000</t>
  </si>
  <si>
    <t>KØKIRU-p; Intratumoral Influenzavaccine i behandli: 8052778000</t>
  </si>
  <si>
    <t>KØANÆS-p; COVID STEROID v/Lone Musaeus Poulsen: 8052779000</t>
  </si>
  <si>
    <t>KØKIRU-p; Projekt CELS v/Morten Hartwig : 8052781000</t>
  </si>
  <si>
    <t>ROKARD-p; Projekt Prohylactic antibiotic treatment: 8052782000</t>
  </si>
  <si>
    <t>ROMEDI-p; Projekt CCAP v/Lothar Wiese: 8052783000</t>
  </si>
  <si>
    <t>ROKARD-p; CROWD-ASPECT v/Matias Greve Lindholm: 8052785000</t>
  </si>
  <si>
    <t>ROPATO-p; Proteomics in laser midrodissected melan.: 8052786000</t>
  </si>
  <si>
    <t>KØORTO-p; Scolarstipendium v/Jesper Glerup RSSF: 8052791000</t>
  </si>
  <si>
    <t>ROØJEN-p; Scolarstipendium. Alexander Kai Thomsen: 8052792000</t>
  </si>
  <si>
    <t>KØKIRU-p; Nanoknife v/Christian Nolsoe: 8052793000</t>
  </si>
  <si>
    <t>ROMEDI-p; Danward v/Rikke Borg (EMN-2020-36967): 8052794000</t>
  </si>
  <si>
    <t>ROGYOB-p; Viskositet studie v/Marianne Dreyer Holt: 8052795000</t>
  </si>
  <si>
    <t>ROPATO-p; Validation of diagnostic and prognostic: 8052796000</t>
  </si>
  <si>
    <t>RONEUR-p; TechCare – et ph.d. studie om hvordan: 8052801000</t>
  </si>
  <si>
    <t>ROPATO-p; Infiltration af immunceller som prædikt.: 8052802000</t>
  </si>
  <si>
    <t>ROKARD-p; Monitoring of arrhythmias in patients t.: 8052803000</t>
  </si>
  <si>
    <t>ROMEDI-p; Improving care for patients with alcoho.: 8052804000</t>
  </si>
  <si>
    <t>ROBIOK-p; Association of BMI- and smoking-related: 8052805000</t>
  </si>
  <si>
    <t>ROBIOK-p; Risk of cancer in persons with severe: 8052806000</t>
  </si>
  <si>
    <t>ROBIOK-p; Venous thromboembolism as a risk factor: 8052807000</t>
  </si>
  <si>
    <t>ROMEDI-p; Nyrebanken v/Rikke Borg: 8052808000</t>
  </si>
  <si>
    <t>KØKIRU-p; Forbedret overlevelse efter kræftkirurgi: 8052809000</t>
  </si>
  <si>
    <t>KØKIRU-p; Risk of hernia repair, recurrence and: 8052810000</t>
  </si>
  <si>
    <t>KØKIRU-p; Translational assessment of electropora.: 8052811000</t>
  </si>
  <si>
    <t>RONEUR-p; Flickering light as a potential therapy: 8052812000</t>
  </si>
  <si>
    <t>ROMEDI-p; Surfactant niveauet i lungerne hos COVI.: 8052813000</t>
  </si>
  <si>
    <t>ROPATO-p; Validation of diagnostic and prognostic: 8052814000</t>
  </si>
  <si>
    <t>ROPLBR-p; Topisk brug af tranexamsyre til optimer.: 8052815000</t>
  </si>
  <si>
    <t>ROONKO-p; Sygeplejeforskning palliation v/Heidi M.: 8052816000</t>
  </si>
  <si>
    <t>KØORTO-p; Hvem ved hvordan patienten har det?: 8052817000</t>
  </si>
  <si>
    <t>RODERM-p; Vaskulære ændringer i basalcellekræft: 8052818000</t>
  </si>
  <si>
    <t>KØKIRU-p; Neoadjuvant electrochemotherapy for: 8052819000</t>
  </si>
  <si>
    <t>KØKIRU-p; Quickfact v/Lasse Bremholm Hansen: 8052820000</t>
  </si>
  <si>
    <t>ROONKO-p; Prædiktive genprofiler og dynamisk målin: 8052821000</t>
  </si>
  <si>
    <t>ROPATO-p; Projekt Artificiel intelligens, Patologi: 8052822000</t>
  </si>
  <si>
    <t>ROPLBR-p; SYMCAP v/Sophie Bojesen (EMN-2020-39098): 8052823000</t>
  </si>
  <si>
    <t>ROBIOK-p; Investigations of global gene expression: 8052826000</t>
  </si>
  <si>
    <t>ROBIOK-p; The importance of the Human Leukocyte An: 8052827000</t>
  </si>
  <si>
    <t>ROGENE-p; Sex and Psychopharmacology. Mastering: 8052828000</t>
  </si>
  <si>
    <t>ROHÆMA-p; Protokol Valeria v/Christian Bjørn Poul.: 8052829000</t>
  </si>
  <si>
    <t>ROMEDI-p; COFIB studiet v/Rikke Borg (EMN-2021-00.: 8052830000</t>
  </si>
  <si>
    <t>ROKARD-p; Death an cardiovascular outcome accordi.: 8052831000</t>
  </si>
  <si>
    <t>ROMEDI-p; ADAPT studiet v/ Rikke Borg: 8052832000</t>
  </si>
  <si>
    <t>KØKIRU-p; The immunosuppressive phenotype of pancr: 8052834000</t>
  </si>
  <si>
    <t>KØANÆS-p; Forskningsfremmende pulje/Ole Mathiesen: 8052835000</t>
  </si>
  <si>
    <t>ROBIOK-p; Female sex as a risk factor for chronic: 8052836000</t>
  </si>
  <si>
    <t>ROBIOK-p; Molecular telltales of fetal growth and: 8052837000</t>
  </si>
  <si>
    <t>ROONKO-p; Calcium elektroporation som led i immunt: 8052838000</t>
  </si>
  <si>
    <t>ROONKO-p; Forskningsfremmende pulje v/Sanne Dalton: 8052839000</t>
  </si>
  <si>
    <t>ROONKO-p; Navigate - Improving survival in vulnera: 8052840000</t>
  </si>
  <si>
    <t>RONEUR-p; Steady State Visual Evoked Potentials as: 8052841000</t>
  </si>
  <si>
    <t>ROPATO-p; Genomic profiles of hereditary breast ca: 8052843000</t>
  </si>
  <si>
    <t>RODERM-p; Intralesional Diode Laser Treatment of T: 8052844000</t>
  </si>
  <si>
    <t>NÆIMMURO-p; The role of HLA in chronic inflammatory: 8052845000</t>
  </si>
  <si>
    <t>KØORTO-p; Trykaflastning af diabetiske fodsår: 8052846000</t>
  </si>
  <si>
    <t>ROMEDI-p; 50 years Follow-up v/Christian Brandt: 8052847000</t>
  </si>
  <si>
    <t>ROHÆMA-p; Projekt Polar Bear v/Christian B Poulsen: 8052849000</t>
  </si>
  <si>
    <t>KØANÆS-p; Projekt GODIF v/Lone Musaeus Poulsen: 8052850000</t>
  </si>
  <si>
    <t>ROMEDI-p; Projekt TICO v/Lothar Wiese: 8052851000</t>
  </si>
  <si>
    <t>KØKIRU-p; Long-term complications and health-relat: 8052852000</t>
  </si>
  <si>
    <t>KØANÆS-p; Adjunct v/Ole Mathiesen EMN-2021-00490: 8052853000</t>
  </si>
  <si>
    <t>ROKARD-p; Within-Human Bacterial Genomic Adaption : 8052854000</t>
  </si>
  <si>
    <t>ROHÆMA-p; VITALITY v/Christian Bjørn Poulsen EMN-2: 8052856000</t>
  </si>
  <si>
    <t>KØMEDI-p; Effekten af ernæringsintervention til Ge: 8052857000</t>
  </si>
  <si>
    <t>KØMEDI-p; Forskning og uddannelse - Geriatri - Ell: 8052858000</t>
  </si>
  <si>
    <t>KØMEDI-p; The influence of socioeconomic factors : 8052859000</t>
  </si>
  <si>
    <t>ROMEDI-p; Påvirkning af det indre øre ved Menigiti: 8052860000</t>
  </si>
  <si>
    <t>ROMEDI-p; Projekt Enforce v/Lothar Wiese: 8052861000</t>
  </si>
  <si>
    <t>ROUROL-p; GAGnostic  v/Nessn Azawi EMN-2021-00490: 8052862000</t>
  </si>
  <si>
    <t>ROKARD-p; Projekt DanAF v/Ole Dyg Pedersen: 8052864000</t>
  </si>
  <si>
    <t>KØMEDI-p; Denocharcot v/Christoffer Riber Hedetoft: 8052866000</t>
  </si>
  <si>
    <t>ROONKO-p; OSCAR/Kræftens Bekæmpelse/Susanne Dalton: 8052868000</t>
  </si>
  <si>
    <t>ROKARD-p; DanHeart v/Niels Eske Bruun: 8052869000</t>
  </si>
  <si>
    <t>NÆIMMURO-p; Kvalitet og immunologiske egenskaber af: 8052871000</t>
  </si>
  <si>
    <t>NÆIMMURO-p; Kvalitet og immunologiske egenskaber af: 8052872000</t>
  </si>
  <si>
    <t>RONEUR-p; Projekt Astrotech v/Mikkel Agger: 8052873000</t>
  </si>
  <si>
    <t>KØKIRU-p; Infiltration af immunceller som prædikti: 8052874000</t>
  </si>
  <si>
    <t>ROKARD-p; Projekt NOAH-AF v/Niels Eske Bruun: 8052875000</t>
  </si>
  <si>
    <t>ROMEDI-p; Projekt CONCORD v/Rikke Borg: 8052876000</t>
  </si>
  <si>
    <t>KØKIRU-p; Preoperative intra tumor therapy using: 8052877000</t>
  </si>
  <si>
    <t>NÆIMMURO-p; Psoriasisforskning - Klinisk Immunologi: 8055587000</t>
  </si>
  <si>
    <t>SLMIKRRO-p; MIC, RAM Dessau (19-001028): 8055590000</t>
  </si>
  <si>
    <t>SLMIKRRO-p; Etablering af MRSA v/afdelingsledelsen: 8055731000</t>
  </si>
  <si>
    <t>SLMIKRRO-p; MRSA – Drift v/afdelingsledelsen KMA: 8055740000</t>
  </si>
  <si>
    <t>NÆIMMURO-p; Udvikling af et multiplex essay til mon.: 8055854000</t>
  </si>
  <si>
    <t>NÆIMMURO-p; Ole Birger Pedersen - Tidlig diagnostik: 8055922000</t>
  </si>
  <si>
    <t>SLMIKRRO-p; T.E.S.T Jens Christensen - INTERN: 8055925000</t>
  </si>
  <si>
    <t>NÆIMMURO-p; Early detection of breast and ovarian : 8055930000</t>
  </si>
  <si>
    <t>NÆIMMURO-p; Lone Nielsen - Omstilling af de mobile: 8055937000</t>
  </si>
  <si>
    <t>NÆIMMURO-p; Diagnostiske microRNA markører Ekstern: 8055964000</t>
  </si>
  <si>
    <t>NÆIMMURO-p; Diagnostiske microRNA markører Intern: 8055965000</t>
  </si>
  <si>
    <t>SLMIKRRO-p; Projekt Clnical epidemiology and diagno.: 8055973000</t>
  </si>
  <si>
    <t>NÆIMMURO-p; Psoriasis familiestudie på Færøerne - P.: 8055987000</t>
  </si>
  <si>
    <t>NÆIMMURO-p; Projekt Tidligt cirkulerende biomarkører: 8056003000</t>
  </si>
  <si>
    <t>NÆIMMURO-p; Projekt GWAS ved PsA og RA, Ole Birger : 8056009000</t>
  </si>
  <si>
    <t>SLMIKRRO-p; Bevilling fra Forskningsfremmende Pulje: 8056038000</t>
  </si>
  <si>
    <t>NÆIMMURO-p; Ph.d. Bella -Isabella W. Paulsen: 8056061000</t>
  </si>
  <si>
    <t>NÆIMMURO-p; DBB Region Sjælland - Ole Birger Vester.: 8056063000</t>
  </si>
  <si>
    <t>SLMIKRRO-p; Annuum til CSJES – Christian Salgård Je.: 8056069000</t>
  </si>
  <si>
    <t>SLMIKRRO-p; KMA endocardit ph.d.-projekt- Jens Jørg.: 8056070000</t>
  </si>
  <si>
    <t>ROKARD-p; Kar-kirurgisk legat-konto - Martin Rasm.: 8056081000</t>
  </si>
  <si>
    <t>NÆIMMURO-p; GWA Studies - Ole Birger – Ekstern: 8056087000</t>
  </si>
  <si>
    <t>NÆIMMURO-p; Personal medicine - Ole Birger - Intern: 8056088000</t>
  </si>
  <si>
    <t>NÆIMMURO-p; Debbie Salling Norring-Agerskov - Intern: 8056093000</t>
  </si>
  <si>
    <t>NÆIMMURO-p; Ovariecancer – Nanna Skov Nielsen - E: 8056095000</t>
  </si>
  <si>
    <t>NÆIMMURO-p; Prediction of RBC phenotypes–Camous- E: 8056097000</t>
  </si>
  <si>
    <t>NÆIMMURO-p; Prediction of RBC phenotypes–Camous- I: 8056098000</t>
  </si>
  <si>
    <t>NÆIMMURO-p; Genetics of Disease Trajectories and Li.: 8056111000</t>
  </si>
  <si>
    <t>NÆIMMURO-p; The genetics of fungal and human papillo: 8056118000</t>
  </si>
  <si>
    <t>RODERM-p; Projekt CFZ533H12201BCv/Gregor Jemec (19: 8071151000</t>
  </si>
  <si>
    <t>ROKARD-p; XATOA v/Niels Eske Bruun (19-001220): 8071152000</t>
  </si>
  <si>
    <t>ROHÆMA-p; Projekt 20- 000043 - ACE-CL-311 v/Christ: 8071153000</t>
  </si>
  <si>
    <t>ROHÆMA-p; Projekt COMBI-II v/Hans Hasselbalch (19-: 8071154000</t>
  </si>
  <si>
    <t>ROUROL-p; Projekt 3D software udvikling v/Nessn H : 8071155000</t>
  </si>
  <si>
    <t>ROMEDI-p; COVACTA v/Lothar Wiese (20-000463): 8071159000</t>
  </si>
  <si>
    <t>ROHÆMA-p; MOMENTUM v/Hans Hasselbalch(20-000619): 8071160000</t>
  </si>
  <si>
    <t>ROHÆMA-p; ASSURE v/Christian Bjørn Poulsen: 8071161000</t>
  </si>
  <si>
    <t>ROØJEN-p; Projekt GR41987 v/Caroline S. Laugesen: 8071165000</t>
  </si>
  <si>
    <t>ROHÆMA-p; Projekt Amgen 20180117 v/Ulf C. Frølund: 8071166000</t>
  </si>
  <si>
    <t>ROONKO-p; Projekt CA209FL v/Alexey Lodin: 8071167000</t>
  </si>
  <si>
    <t>ROKARD-p; Projekt ETESIAN v/Niels Eske Bruum (EMN.: 8071168000</t>
  </si>
  <si>
    <t>KØØNH-p; OXALIS-ØKH SUH v/Preben Homøe (EMN-2020.: 8071170000</t>
  </si>
  <si>
    <t>ROONKO-p; SKYSCRABER v/Jeanette Haahr Ehlers: 8071171000</t>
  </si>
  <si>
    <t>KØMEDI-p; Projekt SB16-3001 v/Mette Friberg Hitz: 8071172000</t>
  </si>
  <si>
    <t>ROHÆMA-p; Protokol CANOVA v/Bo Amdi Jensen: 8071173000</t>
  </si>
  <si>
    <t>RODERM-p; COBRA LP0160-1510 v/Ditte Marie Saute: 8071174000</t>
  </si>
  <si>
    <t>RONEUR-p; VIVIAD v/Peter Høgh EMN-2020-36201: 8071175000</t>
  </si>
  <si>
    <t>ROMEDI-p; Projekt ASPEN v/Christian Niels Meyer: 8071176000</t>
  </si>
  <si>
    <t>ROMEDI-p; Projekt Arise v/Christian Niels Meyer: 8071177000</t>
  </si>
  <si>
    <t>ROMEDI-p; Projekt Encore v/Christian Niels Meyer: 8071178000</t>
  </si>
  <si>
    <t>RONEUR-p; Pacific-stroke v/Troels Wienecke : 8071179000</t>
  </si>
  <si>
    <t>RODERM-p; Projekt HS0003 v/Greger Jemec: 8071181000</t>
  </si>
  <si>
    <t>ROKARD-p; Projekt Ostra v/Niels Eske Bruun: 8071182000</t>
  </si>
  <si>
    <t>KØANÆS-p; Projekt Revival v/Ulf Gøttrup Pedersen: 8071183000</t>
  </si>
  <si>
    <t>ROHÆMA-p; Projekt NGAN v/Djamilla Madelung Mogense: 8071184000</t>
  </si>
  <si>
    <t>ROONKO-p; Projekt PersevERAv/Vesna Glavicic: 8071185000</t>
  </si>
  <si>
    <t>ROONKO-p; Projekt Brigatinib v/Miroslaw Stelmach: 8071186000</t>
  </si>
  <si>
    <t>KØANÆS-p; ANNUUM - Anja Edith Geisler: 8081100000</t>
  </si>
  <si>
    <t>KØANÆS-p; ANNUUM - Stine Estrup Damby: 8081101000</t>
  </si>
  <si>
    <t>KØANÆS-p; ANNUUM - Nina Christine Andersen: 8081102000</t>
  </si>
  <si>
    <t>KØANÆS-p; ANNUUM - Camilla Bekker Mortensen : 8081103000</t>
  </si>
  <si>
    <t>KØANÆS-p; ANNUUM - Jakob Hessel Andersen : 8081104000</t>
  </si>
  <si>
    <t>KØANÆS-p; ANNUUM - Anders Peder Højer Karlsen : 8081105000</t>
  </si>
  <si>
    <t>ROUROL-p; ANNUUM - Sarah Hjartbro Bube : 8081106000</t>
  </si>
  <si>
    <t>ROUROL-p; ANNUUM - Naomi Nadler : 8081107000</t>
  </si>
  <si>
    <t>KØØNH-p; ANNUUM - Simon Andreasen : 8081108000</t>
  </si>
  <si>
    <t>KØØNH-p; ANNUUM - Nille Birk Wulff : 8081109000</t>
  </si>
  <si>
    <t>KØØNH-p; ANNUUM - Malene Nøhr Demant : 8081110000</t>
  </si>
  <si>
    <t>KØØNH-p; ANNUUM - Ida Gillberg Andersen : 8081111000</t>
  </si>
  <si>
    <t>KØØNH-p; ANNUUM - Anna Højager Christiansen : 8081112000</t>
  </si>
  <si>
    <t>KØØNH-p; ANNUUM - Julie Mondahl : 8081113000</t>
  </si>
  <si>
    <t>ROØJEN-p; ANNUUM - Charlotte Liisborg : 8081114000</t>
  </si>
  <si>
    <t>ROØJEN-p; ANNUUM - Anders Jürs : 8081115000</t>
  </si>
  <si>
    <t>ROØJEN-p; ANNUUM - Jenni Villarruel Hinnerskov: 8081116000</t>
  </si>
  <si>
    <t>ROØJEN-p; ANNUUM - Thomas Bjerregaard : 8081117000</t>
  </si>
  <si>
    <t>ROREUM-p; ANNUUM - Lars Bo Jørgensen: 8081118000</t>
  </si>
  <si>
    <t>ROANÆS-p; ANNUUM - Christian Kruse Hansen: 8081119000</t>
  </si>
  <si>
    <t>ROANÆS-p; ANNUUM - Mette Hansen : 8081120000</t>
  </si>
  <si>
    <t>ROANÆS-p; ANNUUM - Katrine Bayer Tanggaard : 8081121000</t>
  </si>
  <si>
    <t>ROANÆS-p; ANNUUM - Martin Vedel Nielsen: 8081122000</t>
  </si>
  <si>
    <t>RODERM-p; ANNUUM - Peter Theut Riis: 8081123000</t>
  </si>
  <si>
    <t>RODERM-p; ANNUUM - Lotte Themstrup: 8081124000</t>
  </si>
  <si>
    <t>RODERM-p; ANNUUM - Linnea Rishøj ThorLacius: 8081125000</t>
  </si>
  <si>
    <t>RODERM-p; ANNUUM - Jonas Olsen: 8081126000</t>
  </si>
  <si>
    <t>RODERM-p; ANNUUM - Mattias Henning: 8081127000</t>
  </si>
  <si>
    <t>RODERM-p; ANNUUM - Rune Kjærsgaard Andersen: 8081128000</t>
  </si>
  <si>
    <t>ROHÆMA-p; ANNUUM - Nana Gammelgaard Stæhr: 8081129000</t>
  </si>
  <si>
    <t>ROHÆMA-p; ANNUUM - Stine Thestrup Hansen: 8081130000</t>
  </si>
  <si>
    <t>ROHÆMA-p; ANNUUM - Trine Alma Knudsen : 8081131000</t>
  </si>
  <si>
    <t>ROHÆMA-p; ANNUUM - Sarah Friis Christensen: 8081132000</t>
  </si>
  <si>
    <t>ROHÆMA-p; ANNUUM - Sabrina Cordua Bech: 8081133000</t>
  </si>
  <si>
    <t>ROHÆMA-p; ANNUUM - Anders Lindholm : 8081134000</t>
  </si>
  <si>
    <t>ROHÆMA-p; ANNUUM - Dustin Andersen Patel: 8081135000</t>
  </si>
  <si>
    <t>ROKARD-p; ANNUUM - Sangeeta Sandra Chamat: 8081136000</t>
  </si>
  <si>
    <t>ROKARD-p; ANNUUM - Camilla Solli: 8081137000</t>
  </si>
  <si>
    <t>ROKARD-p; ANNUUM - Kirsten Helmark: 8081138000</t>
  </si>
  <si>
    <t>ROKARD-p; ANNUUM - Kamal Preet Kaur: 8081139000</t>
  </si>
  <si>
    <t>KØBIOK-p; ANNUUM - Nanna K. Smedengaard: 8081140000</t>
  </si>
  <si>
    <t>KØBIOK-p; ANNUUM - Heidi Mikkelsen : 8081141000</t>
  </si>
  <si>
    <t>ROBIOK-p; ANNUUM - Nanna Jørgensen : 8081142000</t>
  </si>
  <si>
    <t>ROBIOK-p; ANNUUM - Lærke Heidam Juul Andersen: 8081143000</t>
  </si>
  <si>
    <t>ROGENE-p; ANNUUM - Louise Schow Guski: 8081144000</t>
  </si>
  <si>
    <t>ROGENE-p; ANNUUM - Benjamin Skov Kaas-Hansen: 8081145000</t>
  </si>
  <si>
    <t>ROONKO-p; ANNUUM - Mille Wissing : 8081146000</t>
  </si>
  <si>
    <t>ROONKO-p; ANNUUM - Sebastian Werngreen Nielsen: 8081147000</t>
  </si>
  <si>
    <t>ROONKO-p; ANNUUM - Eva Kjeldsted Jensen: 8081148000</t>
  </si>
  <si>
    <t>KØMEDI-p; ANNUUM - Caroline Christfort Øhrstrøm: 8081149000</t>
  </si>
  <si>
    <t>KØMEDI-p; ANNUUM - Anna Tøll Svendsen: 8081150000</t>
  </si>
  <si>
    <t>KØMEDI-p; ANNUUM - Anne Abildtrup Rode Olsen: 8081151000</t>
  </si>
  <si>
    <t>KØMEDI-p; ANNUUM - Christian Borup: 8081152000</t>
  </si>
  <si>
    <t>ROMEDI-p; ANNUUM - Karin Levy-Schousboe: 8081159000</t>
  </si>
  <si>
    <t>ROMEDI-p; ANNUUM - Ida Skovgaard Christiansen: 8081160000</t>
  </si>
  <si>
    <t>KØORTO-p; ANNUUM - Jamal Bech Bouknaitir: 8081161000</t>
  </si>
  <si>
    <t>KØORTO-p; ANNUUM - Zaid Issa: 8081162000</t>
  </si>
  <si>
    <t>KØORTO-p; ANNUUM - Peter Udby : 8081163000</t>
  </si>
  <si>
    <t>KØORTO-p; ANNUUM - Sahar Moeini : 8081164000</t>
  </si>
  <si>
    <t>ROPATO-p; ANNUUM - Pia Rude Nielsen: 8081165000</t>
  </si>
  <si>
    <t>ROPATO-p; ANNUUM - Ida Marie Heeholm Sønderstrup: 8081166000</t>
  </si>
  <si>
    <t>ROPATO-p; ANNUUM - Soraya Naimy: 8081167000</t>
  </si>
  <si>
    <t>ROGYOB-p; ANNUUM - Ida Catharina Püschl : 8081168000</t>
  </si>
  <si>
    <t>KØGYOB-p; ANNUUM - Marianne Dreyer Holt : 8081169000</t>
  </si>
  <si>
    <t>KØGYOB-p; ANNUUM - Camilla Gry Temmesen: 8081170000</t>
  </si>
  <si>
    <t>KØGYOB-p; ANNUUM - Ida Engberg Jepsen: 8081171000</t>
  </si>
  <si>
    <t>ROIMMU-p; ANNUUM - Isabella W. Paulsen: 8081172000</t>
  </si>
  <si>
    <t>ROIMMU-p; ANNUUM - Isabella C. Loft: 8081173000</t>
  </si>
  <si>
    <t>ROIMMU-p; ANNUUM - Pernille Lindsø Andersen: 8081174000</t>
  </si>
  <si>
    <t>ROIMMU-p; ANNUUM - Josephine Olsson: 8081175000</t>
  </si>
  <si>
    <t>ROIMMU-p; ANNUUM - Camous Moslemi: 8081176000</t>
  </si>
  <si>
    <t>ROIMMU-p; ANNUUM - Thorsten Brodersen: 8081177000</t>
  </si>
  <si>
    <t>ROONKO-p; ANNUUM - Malene Støchkel Frank: 8081178000</t>
  </si>
  <si>
    <t>RONEUR-p; ANNUUM - Jonas Nielsen: 8081179000</t>
  </si>
  <si>
    <t>ROØJEN-p; ANNUUM - Thomas R J Forshaw: 8081180000</t>
  </si>
  <si>
    <t>KØKIRU-p; ANNUUM - Rune Børch Hasselager: 8081181000</t>
  </si>
  <si>
    <t>KØKIRU-p; ANNUUM - Malene Broholm Andersen: 8081182000</t>
  </si>
  <si>
    <t>KØKIRU-p; ANNUUM - Stine Bull Jessen: 8081183000</t>
  </si>
  <si>
    <t>KØKIRU-p; ANNUUM - Kirsten Lykke Wahlstrøm: 8081184000</t>
  </si>
  <si>
    <t>KØKIRU-p; ANNUUM - Johan Clausen: 8081185000</t>
  </si>
  <si>
    <t>KØKIRU-p; ANNUUM - Morten Hartwig: 8081186000</t>
  </si>
  <si>
    <t>KØKIRU-p; ANNUUM - Lasse A. Kvich: 8081187000</t>
  </si>
  <si>
    <t>KØKIRU-p; ANNUUM - Astrid Louise Bjørn Bennedsen: 8081188000</t>
  </si>
  <si>
    <t>KØKIRU-p; ANNUUM - Eldar Allakhverdiiev : 8081189000</t>
  </si>
  <si>
    <t>KØKIRU-p; ANNUUM - Johanne Davidsen: 8081190000</t>
  </si>
  <si>
    <t>SLMIKRRO-p; ANNUUM - Christrina S. Eickhardt-Dalhøge: 8081191000</t>
  </si>
  <si>
    <t>SLMIKRRO-p; ANNUUM - Christian Salgård Jensen: 8081192000</t>
  </si>
  <si>
    <t>ROØJEN-p; ANNUUM - Christopher Rue Molbech: 8081193000</t>
  </si>
  <si>
    <t>ROKARD-p; ANNUUM - Alexander Christian Falkentoft: 8081194000</t>
  </si>
  <si>
    <t>ROIMMU-p; ANNUUM - Nanna Skov Nielsen: 8081195000</t>
  </si>
  <si>
    <t>ROHÆMA-p; ANNUUM - Lars Munksgaard - Hæmatologi: 8081196000</t>
  </si>
  <si>
    <t>RONEUR-p; ANNUUM - Mikkel Agger  - Neurologi: 8081197000</t>
  </si>
  <si>
    <t>KØORTO-p; ANNUUM - Nicolai Sandau - Ortopædkirurgi: 8081198000</t>
  </si>
  <si>
    <t>ROBIOK-p; ANNUUM - Sine Voss Winther: 8081200000</t>
  </si>
  <si>
    <t>KØANÆS-p; ANNUUM - Lone Musaeus Poulsen: 8081201000</t>
  </si>
  <si>
    <t>KØKIRU-p; ANNUUM - Hans Henrik Kristoffer Lòven: 8081202000</t>
  </si>
  <si>
    <t>KØANÆS-p; ANNUUM - Mathias Maagaard: 8081203000</t>
  </si>
  <si>
    <t>ROMEDI-p; ANNUUM - Karina Haar Jensen: 8081204000</t>
  </si>
  <si>
    <t>ROBIOK-p; ANNUUM - Kristin Felicia Nilausen: 8081205000</t>
  </si>
  <si>
    <t>ROUROL-p; ANNUUM - Lisbeth Roesen Leinum: 8081206000</t>
  </si>
  <si>
    <t>KØØNH-p; ANNUUM - Fahd Laith Al-Shahrestani: 8081207000</t>
  </si>
  <si>
    <t>KØANÆS-p; ANNUUM - Caroline Anna Sofia Humble: 8081210000</t>
  </si>
  <si>
    <t>KØSTAB-p; Greater Copenhagen, EU v/Marie Rønde: 8107020000</t>
  </si>
  <si>
    <t>ROØJEN-p; Kan du se  fremtiden v/Torben L Sørensen: 8107022000</t>
  </si>
  <si>
    <t>KØSTAB-p; Mobile Stroke Unit (MSU) v/Marie Rønde: 8107023000</t>
  </si>
  <si>
    <t>RONEUR-p; Mobile Stroke Unit (MSU) v/ Troels Wiene: 8107024000</t>
  </si>
  <si>
    <t>ROMEDI-p; Indlæggelse af covid-19-patienter i hjem: 8107025000</t>
  </si>
  <si>
    <t>KØANÆSDAGK; Dagkirurgisk afsnit - anæstesi - Køge: 101-1014</t>
  </si>
  <si>
    <t>KØKIRUFLAB; Forskningslab. - Kirurgi - Køge: 101-1049</t>
  </si>
  <si>
    <t>KØKIRU-j; Kirurgisk Afdeling - Køge - SUH: 101-1069j</t>
  </si>
  <si>
    <t>KØORTOLÆSE-j; Lægesekretær - Ortopædkirurgi - Køge: 101-1117j</t>
  </si>
  <si>
    <t>KØØNHKTAMB; Ambulatori. - Tand-Mund-Kæbekir. - Køge: 101-1224</t>
  </si>
  <si>
    <t>KØØNHFORS; Drifts.Forsk - Øre/Næse/Hals/Kæbe - Køge: 101-1231</t>
  </si>
  <si>
    <t>KØØNHKTSØV; Søvnapnøklinik - Tand-Mund-Kæbe - Køge: 101-1236</t>
  </si>
  <si>
    <t>KØNEURLIAP; Liaisonpsyk. - KøgeL - Neurologi - Køge: 101-1384</t>
  </si>
  <si>
    <t>KØIMMULASE; Kl. Immu Laboratorie/Serologi - Køge: 101-7663</t>
  </si>
  <si>
    <t>ROANÆSFÆLL; Fælles - Anæstesi - Roskilde: 105-1026</t>
  </si>
  <si>
    <t>ROGYOBFØTA; Føtalmedicin - Gyn/Obs - Roskilde: 105-1164</t>
  </si>
  <si>
    <t>ROMEDIFORS; Driftsmæssig forskning - Medicin - Rosk.: 105-1260</t>
  </si>
  <si>
    <t>ROMEDIINFE; Infektionsmed. Sengeaf. - Med. - Rosk.: 105-1261</t>
  </si>
  <si>
    <t>ROMEDILUNG; Lungemed. Sengeafsnit - Med.  - Roskilde: 105-1262</t>
  </si>
  <si>
    <t>ROMEDILAMB; Lungemed. Amb. - Med.  - Roskilde: 105-1263</t>
  </si>
  <si>
    <t>RODERMFORS; Driftsmæs. forsk.  - Dermatologi - Rosk.: 105-1433</t>
  </si>
  <si>
    <t>ROGENEFARM; Klinisk Farmakologisk Enhed: 105-1680</t>
  </si>
  <si>
    <t>ROONKOIVBL; IV Blandeenheden - Onkologi - Roskilde: 105-7355</t>
  </si>
  <si>
    <t>ROONKOSKA; SKA - Onkologi - Roskilde: 105-7356</t>
  </si>
  <si>
    <t>ROONKOSEN; Klinik senfølger kræft - Onk. - Rosk.: 105-7358</t>
  </si>
  <si>
    <t>ROØJENFORS; Driftsmæssig forsk. -Øjenafd.- Rosk. (K): 105-7383</t>
  </si>
  <si>
    <t>NÆONKOFORO; Klinisk Forskningsenh. - Onk. - Næstved: 106-7350</t>
  </si>
  <si>
    <t>NÆONKOSKRO; SKA - Onkologi - Næstved: 106-7357</t>
  </si>
  <si>
    <t>NÆIMMUFÆRO; Fælles - Klinisk Immunologi - Næstved: 106-7655</t>
  </si>
  <si>
    <t>NÆIMMUDPRO; Klinisk immu - Donor/Produktion - Næst.: 106-7659</t>
  </si>
  <si>
    <t>NÆIMMULSRO; Kl. Immu Laboratorie/Serologi - Næst.: 106-7660</t>
  </si>
  <si>
    <t>ROBIOK-p; Diabetes - styrket indsats (Steno) Klini: 7457-1491</t>
  </si>
  <si>
    <t>KØANÆS; Anæstesiologisk Afdeling - Køge: 811-1001</t>
  </si>
  <si>
    <t>KØANÆSFORS; Driftsmæs. forsk. - Anæstesiologi - Køge: 811-1024</t>
  </si>
  <si>
    <t>KØANÆSLÆSE; Lægesekretær - Anæstesi - Køge: 811-1027</t>
  </si>
  <si>
    <t>KØØNHKKØSP; Speci.lægeprak - ØNHK - Køge: 811-1237</t>
  </si>
  <si>
    <t>ROGENEPRKO; Praksiskonsulenter - Gen. - Rosk.-Køge: 811-1296</t>
  </si>
  <si>
    <t>ROGENEPRKO; Praksiskonsulenter - Gen. - Rosk.-Køge: 811-1590</t>
  </si>
  <si>
    <t>KØSTAB-j; Stab - Roskilde-Køge: 811-1621j</t>
  </si>
  <si>
    <t>ROCOROJOBB; COVID-19-jobbank - Roskilde: 811-1622</t>
  </si>
  <si>
    <t>KØSTABANLY; Analyse - Stab - Køge: 811-1623</t>
  </si>
  <si>
    <t>ROSUH; Sjællands Universitetshospital: 811-1681</t>
  </si>
  <si>
    <t>SLMIKRRO-p; Klinisk Mikrobiologi - Regional enhed: 811-2523</t>
  </si>
  <si>
    <t>RHSSP-p; LVU - En læge tæt på dig: 1199002019</t>
  </si>
  <si>
    <t>RHSSP-p; Den Danske Kvalitetsmodel (SSP Pulje): 1199006012</t>
  </si>
  <si>
    <t>RHSSP-p; SSP- Styrkelse af akutfunktioner: 1199006028</t>
  </si>
  <si>
    <t>RHSSP-p; SSP- Sundhedsstrategi - Ekspertteams: 1199006042</t>
  </si>
  <si>
    <t>RHSSP-p; SSP - Patientrettigheder i  forb. med gr: 1199006072</t>
  </si>
  <si>
    <t>RHSSP-p; SSP – Sundhedsstrategi – PRO Skema: 1199006073</t>
  </si>
  <si>
    <t>RHSSP-p; SSP - Programkontoret, generelt: 1199006101</t>
  </si>
  <si>
    <t>RHSSP; Sundhedsstrategisk Planlægning: 6401-6401</t>
  </si>
  <si>
    <t>RHSSP-b; Sundhedsstrategisk Planlægning: 6401-6401b</t>
  </si>
  <si>
    <t>TP37ÅR; Engangstillæg - 37 år: 701-802</t>
  </si>
  <si>
    <t>Sjællands Universitetshospital - se komentar</t>
  </si>
  <si>
    <t>Koncern Ledelse og Kommunikation</t>
  </si>
  <si>
    <t>PHC - Administration</t>
  </si>
  <si>
    <t>Medier og Omdømme</t>
  </si>
  <si>
    <t>Kvalitet og Patientsikkerhed</t>
  </si>
  <si>
    <t>Politik og Ledelse</t>
  </si>
  <si>
    <t>Projektlederteam</t>
  </si>
  <si>
    <t>Billeddiagnostisk Afdeling - Reg. enhed</t>
  </si>
  <si>
    <t>Apo-Logistik</t>
  </si>
  <si>
    <t>Stab</t>
  </si>
  <si>
    <t>SSP Kvalitet og Forbedringer</t>
  </si>
  <si>
    <t>Psyk - Psykiatrien Vest</t>
  </si>
  <si>
    <t>PHC - Lægefaglig</t>
  </si>
  <si>
    <t>Enhed for stabsfunktioner</t>
  </si>
  <si>
    <t>Sygehusplanlægning</t>
  </si>
  <si>
    <t>Forskningsenheden - Stab - Køge</t>
  </si>
  <si>
    <t>KAP-S</t>
  </si>
  <si>
    <t>Medicin 1 - Holbæk</t>
  </si>
  <si>
    <t>PHC - Vagtcentral - SFV</t>
  </si>
  <si>
    <t>Medicin 2 - Holbæk</t>
  </si>
  <si>
    <t>Serviceafdelingen</t>
  </si>
  <si>
    <t>Nærklinik Kalundborg</t>
  </si>
  <si>
    <t>Nærklinik Nakskov</t>
  </si>
  <si>
    <t>Nærklinik Nykøbing Sj.</t>
  </si>
  <si>
    <t>Nærklinikker</t>
  </si>
  <si>
    <t>Regional tandpleje</t>
  </si>
  <si>
    <t>Tand-Mund-Kæbekirurgisk Afdeling - Køge</t>
  </si>
  <si>
    <t>Øre-Næse-Halskirurgisk Afdeling - Køge</t>
  </si>
  <si>
    <t>KD Koncern Digitalisering</t>
  </si>
  <si>
    <t>KD Anvendelse &amp; Implementering</t>
  </si>
  <si>
    <t>KD Data &amp; Analyse</t>
  </si>
  <si>
    <t>KD Digital Transformation</t>
  </si>
  <si>
    <t>KD Infrastruktur</t>
  </si>
  <si>
    <t>KD Infrastruktur &amp; Operationel Sikkerhed</t>
  </si>
  <si>
    <t>KD Kvalitet &amp; Service</t>
  </si>
  <si>
    <t>KD Next Generation Technology</t>
  </si>
  <si>
    <t>KD Strategisk Styring &amp; Stab</t>
  </si>
  <si>
    <t>Bakkegården og Stevnsfortet</t>
  </si>
  <si>
    <t>KHR - Forhandling</t>
  </si>
  <si>
    <t>Digitalisering</t>
  </si>
  <si>
    <t>Forbedringer</t>
  </si>
  <si>
    <t>KHR - Lægeuddannelse - ledelse</t>
  </si>
  <si>
    <t>KHR - Løn</t>
  </si>
  <si>
    <t>KHR - Styring og analyse</t>
  </si>
  <si>
    <t>Enhed for praksisfunktioner</t>
  </si>
  <si>
    <t>KHR - System og digitalisering</t>
  </si>
  <si>
    <t>Råstoffer</t>
  </si>
  <si>
    <t>KHR - Uddannelse - ledelse</t>
  </si>
  <si>
    <t>Sundhedsøkonomi</t>
  </si>
  <si>
    <t>KHR - Udvikling</t>
  </si>
  <si>
    <t>Driftsafdelingen - SUH</t>
  </si>
  <si>
    <t>KHR - Vikarkorps</t>
  </si>
  <si>
    <t>Løn og forhandling</t>
  </si>
  <si>
    <t>Forskningsstøtteenheden - Regional enhed</t>
  </si>
  <si>
    <t>Styring Analyse og Digitalisering</t>
  </si>
  <si>
    <t>Uddannelse og udvikling</t>
  </si>
  <si>
    <t>Kvalitet patientsikkerhed og lægemidler</t>
  </si>
  <si>
    <t>PHC - Vagtcentral - Dispatcher</t>
  </si>
  <si>
    <t>Sekretariat - Kvalitet - Digitalisering</t>
  </si>
  <si>
    <t>Staben</t>
  </si>
  <si>
    <t>Strategienhed</t>
  </si>
  <si>
    <t>Økonomi og Planlægning</t>
  </si>
  <si>
    <t>Center for sundhedsforskning</t>
  </si>
  <si>
    <t>khr-loen-team8@regionsjaelland.dk</t>
  </si>
  <si>
    <t>over 24 timer</t>
  </si>
  <si>
    <t>under 24 timer</t>
  </si>
  <si>
    <t>khr-loen-team7@regionsjaelland.dk</t>
  </si>
  <si>
    <t>Karkirurgisk Afdeling - Roskilde</t>
  </si>
  <si>
    <t>Kvalitet og forbedringer - Stab - Køge</t>
  </si>
  <si>
    <t>Stab - Køge-Nykøbing F.</t>
  </si>
  <si>
    <t>Uddannelse og viden - Stab - Nykøbing F.</t>
  </si>
  <si>
    <t>Grøn omstilling &amp; Partnerskaber</t>
  </si>
  <si>
    <t>Politik Udvikling &amp; Økonomi</t>
  </si>
  <si>
    <t>HR - Stab - Køge</t>
  </si>
  <si>
    <t>Befordringen udbetales med den ordinære lønudbetaling og ikke som en straks udbetaling</t>
  </si>
  <si>
    <t>Vejledninger til elektronisk indberetning af befordring kan findes på intranettet</t>
  </si>
  <si>
    <r>
      <rPr>
        <sz val="18"/>
        <color rgb="FFFF0000"/>
        <rFont val="Georgia"/>
        <family val="1"/>
      </rPr>
      <t xml:space="preserve">Rejse til </t>
    </r>
    <r>
      <rPr>
        <b/>
        <sz val="18"/>
        <color rgb="FFFF0000"/>
        <rFont val="Georgia"/>
        <family val="1"/>
      </rPr>
      <t>udlandet</t>
    </r>
    <r>
      <rPr>
        <sz val="18"/>
        <color rgb="FFFF0000"/>
        <rFont val="Georgia"/>
        <family val="1"/>
      </rPr>
      <t xml:space="preserve"> skal godkendes af leder inden rejsen er påbegyndt</t>
    </r>
  </si>
  <si>
    <t>Koncern Økonomi og Produktion og logi.</t>
  </si>
  <si>
    <t>Grænsenære samarbejder &amp; Attraktivitet</t>
  </si>
  <si>
    <t>KD Arkitektur</t>
  </si>
  <si>
    <t>Jordforurening og grundvandsbeskyttelse</t>
  </si>
  <si>
    <t>KD Informationssikkerhed</t>
  </si>
  <si>
    <t>KD Koncern Digitalisering - vicedirektør</t>
  </si>
  <si>
    <t>KD NGT Data &amp; Analyse &amp; Arkitektur</t>
  </si>
  <si>
    <t>KD Operationel Sikkerhed &amp; Overvågning</t>
  </si>
  <si>
    <t>KD Organisation &amp; Ledelse</t>
  </si>
  <si>
    <t>KD Projekter &amp; Portefølje</t>
  </si>
  <si>
    <t>KD Regional Beredskabsudvikling &amp; Støtte</t>
  </si>
  <si>
    <t>Innovationsenheden - Nykøbing F.</t>
  </si>
  <si>
    <t>KD Regional Sikkerhed &amp; Beredskab</t>
  </si>
  <si>
    <t>PKO-ordning NSR</t>
  </si>
  <si>
    <t>KD Support</t>
  </si>
  <si>
    <t>KD Udbud &amp; Indkøb</t>
  </si>
  <si>
    <t>Klinisk Farmakologisk Afdeling - Reg enh</t>
  </si>
  <si>
    <t>KD Økonomi</t>
  </si>
  <si>
    <t>Praksislæger fase 2+3</t>
  </si>
  <si>
    <t>Ledelsessekretariatet - Stab - Køge</t>
  </si>
  <si>
    <t>Praksiskonsulentordningen - SUH</t>
  </si>
  <si>
    <t>Økonomi og Analyse - Stab - Køge</t>
  </si>
  <si>
    <t>Koncern økonomi og produktion og logi.</t>
  </si>
  <si>
    <t>KD Applikationer</t>
  </si>
  <si>
    <t>KD Applikationer og KD Support</t>
  </si>
  <si>
    <t>Kliniske funktioner</t>
  </si>
  <si>
    <t>PHC - Kvalitet Uddannelse Beredskab Afd</t>
  </si>
  <si>
    <t>PHC - Vagtcentral - IT &amp; Telefoni</t>
  </si>
  <si>
    <t>Intro reservelæger - Køge-Rosk.</t>
  </si>
  <si>
    <t>Satser for skattefri kørselsgodtgørelse fra 1. januar 2026:</t>
  </si>
  <si>
    <r>
      <t xml:space="preserve">Valuta og Valutakurs </t>
    </r>
    <r>
      <rPr>
        <b/>
        <u/>
        <sz val="11"/>
        <color theme="0"/>
        <rFont val="Georgia"/>
        <family val="1"/>
      </rPr>
      <t>SKAL</t>
    </r>
    <r>
      <rPr>
        <b/>
        <sz val="11"/>
        <color theme="0"/>
        <rFont val="Georgia"/>
        <family val="1"/>
      </rPr>
      <t xml:space="preserve"> udfyldes ud fra d.d. valutakurser og så beløbet overføres til skemaet</t>
    </r>
  </si>
  <si>
    <t>kd@regionsjaelland.dk</t>
  </si>
  <si>
    <t>Medier og Omdømme 2</t>
  </si>
  <si>
    <t>Produktion Lager og Transport - Niv1</t>
  </si>
  <si>
    <t>Tilladelsesteamet</t>
  </si>
  <si>
    <t>Holbæk ledelse - Vicedirektør 1</t>
  </si>
  <si>
    <t>Kvalitet og lægemidler</t>
  </si>
  <si>
    <t>Holbæk ledelse - Vicedirektør 2</t>
  </si>
  <si>
    <t>Forskningsindsats MVU - SUH - Roskilde</t>
  </si>
  <si>
    <t>Medicoteknik - Generel - B</t>
  </si>
  <si>
    <t>Nærklinik ledelse syd</t>
  </si>
  <si>
    <t>Regional enhed for Grøn omstilling</t>
  </si>
  <si>
    <t>Nærklinik Præstø</t>
  </si>
  <si>
    <t>Praksis og udvikling</t>
  </si>
  <si>
    <t>Nyt SUH - Køge</t>
  </si>
  <si>
    <t>Plan og digitalisering - Stab - Køge</t>
  </si>
  <si>
    <t>Sygehusledelsen SUH - MEZ</t>
  </si>
  <si>
    <t>Sygehusledelsen SUH - PGF</t>
  </si>
  <si>
    <t>Sygehusledelsen SUH - TNA</t>
  </si>
  <si>
    <t>Sygehusledelsen SUH (VP)</t>
  </si>
  <si>
    <r>
      <t xml:space="preserve">OBS Det er ikke længere muligt at indberette kilometergodtgørelse på rejseafregningsblanketterne. Blanketterne skal udelukkende benyttes til udlæg, medmindre man har flere ansættelsesforhold og anmoder om befordring for den ikke-primære ansættelse. 
Dog særligt for </t>
    </r>
    <r>
      <rPr>
        <b/>
        <sz val="11"/>
        <color theme="1"/>
        <rFont val="Calibri"/>
        <family val="2"/>
        <scheme val="minor"/>
      </rPr>
      <t>Uddannelseslæger i Almen praksis</t>
    </r>
    <r>
      <rPr>
        <sz val="11"/>
        <color theme="1"/>
        <rFont val="Calibri"/>
        <family val="2"/>
        <scheme val="minor"/>
      </rPr>
      <t xml:space="preserve"> skal nedenstående blanket ALTID benyttes til refundering af befordringsgodtgørelse
For yderligere hjælp og vejledning til indberetning af befordring via app eller Den Administrative Portal, kan du kontakte dit LØN TEAM på mail. 
Ved spørgsmål vedr. adgang til app eller den Administrative Portal, er det KHR System der skal kontaktes på mail: khrsystem@regionsjaelland.dk
</t>
    </r>
  </si>
  <si>
    <t>Midt- og Vestsjællands Hospital</t>
  </si>
  <si>
    <t>Administrativ Stab - MVH</t>
  </si>
  <si>
    <t>Afd. for Sundhed Forløb og Forebyggelse</t>
  </si>
  <si>
    <t>Data og Digitalisering</t>
  </si>
  <si>
    <t>Driftsafdelingen - Fællessekretariat</t>
  </si>
  <si>
    <t>Driftsafdelingen - MVH</t>
  </si>
  <si>
    <t>Driftsenhed 1 - MVH</t>
  </si>
  <si>
    <t>HR og Uddannelse</t>
  </si>
  <si>
    <t>Driftsenhed 2 - MVH - Service</t>
  </si>
  <si>
    <t>Driftsenhed 3 - MVH -Teknisk</t>
  </si>
  <si>
    <t>Forebyggelsessekretariat</t>
  </si>
  <si>
    <t>Fusionssekretariat</t>
  </si>
  <si>
    <t>Hospitalsledelse AGRL - MVH</t>
  </si>
  <si>
    <t>Hospitalsledelse DJL - MVH</t>
  </si>
  <si>
    <t>Hospitalsledelse HENJOR - MVH</t>
  </si>
  <si>
    <t>Hospitalsledelse JEDR - MVH</t>
  </si>
  <si>
    <t>HR og Uddannelse MVH</t>
  </si>
  <si>
    <t>Klinisk Biokemi - Næstved-Slagelse</t>
  </si>
  <si>
    <t>Kvalitet og Forbedringer</t>
  </si>
  <si>
    <t>Ledelsessekretariat og Kommunikation</t>
  </si>
  <si>
    <t>PsykInfo - Kompetencecenter for Recovery</t>
  </si>
  <si>
    <t>Økonomi og Strategi</t>
  </si>
  <si>
    <t>Opdateret: Marts 2026</t>
  </si>
  <si>
    <t>Koncern Byg</t>
  </si>
  <si>
    <t>Byg</t>
  </si>
  <si>
    <t>Afregning</t>
  </si>
  <si>
    <t>Byg - Ledelse</t>
  </si>
  <si>
    <t>Budget og Økonomi</t>
  </si>
  <si>
    <t>Byggeri og anlæg - USK - Køge</t>
  </si>
  <si>
    <t>Controlling</t>
  </si>
  <si>
    <t>Tværgående - USK - Køge</t>
  </si>
  <si>
    <t>Data - digitalisering og kommunikation</t>
  </si>
  <si>
    <t>SSP Ledelsessekretariat</t>
  </si>
  <si>
    <t>Udstyr - USK - Køge</t>
  </si>
  <si>
    <t>PHC - Digitalisering</t>
  </si>
  <si>
    <t>SSP Patientvejledning og Sundhedsjura</t>
  </si>
  <si>
    <t>Produktion Lager og Transport - Niv2</t>
  </si>
  <si>
    <t>PHC - Drift og Planlægning</t>
  </si>
  <si>
    <t>eHospitalsfunktioner</t>
  </si>
  <si>
    <t>PHC - Hjemmebehandling</t>
  </si>
  <si>
    <t>PHC - Hjemmebehandling - Ledelse</t>
  </si>
  <si>
    <t>Hjemmebehandling</t>
  </si>
  <si>
    <t>PHC - HR &amp; Arbejdsmiljø</t>
  </si>
  <si>
    <t>HR - DNS</t>
  </si>
  <si>
    <t>PHC - Logistik</t>
  </si>
  <si>
    <t>PHC - Logistik og Planlægning</t>
  </si>
  <si>
    <t>Forskningsafdelingen - MVH</t>
  </si>
  <si>
    <t>PHC - Lægevagt Sygeplejersker Ledelse</t>
  </si>
  <si>
    <t>Ledelse og udvikling</t>
  </si>
  <si>
    <t>PHC - Lægevagten Læger</t>
  </si>
  <si>
    <t>Lægefaglig understøttelse</t>
  </si>
  <si>
    <t>PHC - Lægevagten Sygeplejersker</t>
  </si>
  <si>
    <t>PHC - Projekter og Forskning</t>
  </si>
  <si>
    <t>PHC - Projekter og Forskning - Ledelse</t>
  </si>
  <si>
    <t>PHC - Vaccine</t>
  </si>
  <si>
    <t>Rådgivningsfunktionen</t>
  </si>
  <si>
    <t>Sekretariat og økonomi</t>
  </si>
  <si>
    <t>PHC - Økonomi</t>
  </si>
  <si>
    <t>Service og administration</t>
  </si>
  <si>
    <t>Regionsklinik - SUH - Nykøbing F.</t>
  </si>
  <si>
    <t>Sygehusledelsen SUH - GJF</t>
  </si>
  <si>
    <t>Område Ambulancesouschef</t>
  </si>
  <si>
    <t>Anskaffelser og implementering</t>
  </si>
  <si>
    <t>Område Avancerede Ressourcer</t>
  </si>
  <si>
    <t>IndkøbX</t>
  </si>
  <si>
    <t>Byg - projekter</t>
  </si>
  <si>
    <t>Område Midt A</t>
  </si>
  <si>
    <t>Område Midt B</t>
  </si>
  <si>
    <t>Billeddiagnostisk udstyr</t>
  </si>
  <si>
    <t>Koncern Økonomi (vic1)</t>
  </si>
  <si>
    <t>Bæredygtighed og Miljø</t>
  </si>
  <si>
    <t>Område Nord A</t>
  </si>
  <si>
    <t>Koncern Økonomi (vic3)</t>
  </si>
  <si>
    <t>Drift og Byg</t>
  </si>
  <si>
    <t>Område Nord B</t>
  </si>
  <si>
    <t>Ejendomme</t>
  </si>
  <si>
    <t>Område Syd A</t>
  </si>
  <si>
    <t>Ejendomsstrategi</t>
  </si>
  <si>
    <t>Område Syd B</t>
  </si>
  <si>
    <t>Hospitalslogistik</t>
  </si>
  <si>
    <t>Lager og Logistik</t>
  </si>
  <si>
    <t>PHC - Ambulance Sjælland</t>
  </si>
  <si>
    <t>Stab og Analyse</t>
  </si>
  <si>
    <t>Mary Elizabeths Hospital</t>
  </si>
  <si>
    <t>Fysio- og Ergoterapi - SUH</t>
  </si>
  <si>
    <t>Nyt Hospital Bispebjerg</t>
  </si>
  <si>
    <t>Transformation</t>
  </si>
  <si>
    <t>Nyt Hospital Nordsjælland</t>
  </si>
  <si>
    <t>Økonomi (Hillerød)</t>
  </si>
  <si>
    <t>Større Byggerier</t>
  </si>
  <si>
    <t>Supply Chain</t>
  </si>
  <si>
    <t>Innovationsenheden - Køge</t>
  </si>
  <si>
    <t>Transport og Flådestyring</t>
  </si>
  <si>
    <t>Medicoservice 3a</t>
  </si>
  <si>
    <t>Medicoservice 4a</t>
  </si>
  <si>
    <t>Vision Rigshospitalet</t>
  </si>
  <si>
    <t>Klinisk funktionalitet og kapacitet  SUH</t>
  </si>
  <si>
    <t>Praksislæger fase 2+3 (Nord)</t>
  </si>
  <si>
    <t>Praksislæger fase 2+3 (Syd)</t>
  </si>
  <si>
    <t>PHC - Vaccinebookingen</t>
  </si>
  <si>
    <t>Sygehusledelsen SUH - 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</si>
</sst>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00\ 00\ 00"/>
    <numFmt numFmtId="166" formatCode="#,##0.0"/>
    <numFmt numFmtId="167" formatCode="d\.m\.yy;@"/>
    <numFmt numFmtId="168" formatCode="0.0"/>
    <numFmt numFmtId="169" formatCode="_ * #,##0_ ;_ * \-#,##0_ ;_ * &quot;-&quot;??_ ;_ @_ "/>
    <numFmt numFmtId="170" formatCode="#,##0.00_ ;\-#,##0.00\ "/>
    <numFmt numFmtId="171" formatCode="0000000000"/>
  </numFmts>
  <fonts count="91" x14ac:knownFonts="1">
    <font>
      <sz val="11"/>
      <color theme="1"/>
      <name val="Calibri"/>
      <family val="2"/>
      <scheme val="minor"/>
    </font>
    <font>
      <sz val="11"/>
      <color theme="1"/>
      <name val="Calibri"/>
      <family val="2"/>
      <scheme val="minor"/>
    </font>
    <font>
      <sz val="10"/>
      <name val="Verdana"/>
      <family val="2"/>
    </font>
    <font>
      <b/>
      <sz val="20"/>
      <name val="Verdana"/>
      <family val="2"/>
    </font>
    <font>
      <b/>
      <sz val="16"/>
      <name val="Verdana"/>
      <family val="2"/>
    </font>
    <font>
      <sz val="10"/>
      <color theme="0"/>
      <name val="Georgia"/>
      <family val="1"/>
    </font>
    <font>
      <b/>
      <sz val="10"/>
      <color theme="0"/>
      <name val="Georgia"/>
      <family val="1"/>
    </font>
    <font>
      <b/>
      <sz val="14"/>
      <color theme="0"/>
      <name val="Georgia"/>
      <family val="1"/>
    </font>
    <font>
      <b/>
      <sz val="16"/>
      <name val="Georgia"/>
      <family val="1"/>
    </font>
    <font>
      <sz val="16"/>
      <name val="Georgia"/>
      <family val="1"/>
    </font>
    <font>
      <b/>
      <sz val="14"/>
      <name val="Georgia"/>
      <family val="1"/>
    </font>
    <font>
      <b/>
      <sz val="10"/>
      <name val="Georgia"/>
      <family val="1"/>
    </font>
    <font>
      <sz val="10"/>
      <name val="Georgia"/>
      <family val="1"/>
    </font>
    <font>
      <b/>
      <sz val="12"/>
      <color theme="0"/>
      <name val="Georgia"/>
      <family val="1"/>
    </font>
    <font>
      <i/>
      <sz val="12"/>
      <name val="Georgia"/>
      <family val="1"/>
    </font>
    <font>
      <i/>
      <sz val="10"/>
      <name val="Georgia"/>
      <family val="1"/>
    </font>
    <font>
      <b/>
      <sz val="12"/>
      <color theme="1"/>
      <name val="Georgia"/>
      <family val="1"/>
    </font>
    <font>
      <b/>
      <u/>
      <sz val="10"/>
      <name val="Georgia"/>
      <family val="1"/>
    </font>
    <font>
      <b/>
      <sz val="8"/>
      <name val="Georgia"/>
      <family val="1"/>
    </font>
    <font>
      <b/>
      <sz val="12"/>
      <name val="Georgia"/>
      <family val="1"/>
    </font>
    <font>
      <sz val="12"/>
      <color theme="0"/>
      <name val="Georgia"/>
      <family val="1"/>
    </font>
    <font>
      <sz val="10"/>
      <color theme="0"/>
      <name val="Verdana"/>
      <family val="2"/>
    </font>
    <font>
      <sz val="10"/>
      <color indexed="9"/>
      <name val="Georgia"/>
      <family val="1"/>
    </font>
    <font>
      <sz val="14"/>
      <name val="Georgia"/>
      <family val="1"/>
    </font>
    <font>
      <sz val="14"/>
      <color theme="0"/>
      <name val="Arial"/>
      <family val="2"/>
    </font>
    <font>
      <sz val="12"/>
      <color theme="0"/>
      <name val="Arial"/>
      <family val="2"/>
    </font>
    <font>
      <sz val="12"/>
      <name val="Georgia"/>
      <family val="1"/>
    </font>
    <font>
      <sz val="10"/>
      <name val="Trebuchet MS"/>
      <family val="2"/>
    </font>
    <font>
      <b/>
      <sz val="10"/>
      <name val="Verdana"/>
      <family val="2"/>
    </font>
    <font>
      <sz val="8"/>
      <name val="Verdana"/>
      <family val="2"/>
    </font>
    <font>
      <b/>
      <sz val="10"/>
      <color theme="1"/>
      <name val="Calibri"/>
      <family val="2"/>
      <scheme val="minor"/>
    </font>
    <font>
      <i/>
      <sz val="10"/>
      <color theme="1"/>
      <name val="Calibri"/>
      <family val="2"/>
      <scheme val="minor"/>
    </font>
    <font>
      <u/>
      <sz val="11"/>
      <color theme="10"/>
      <name val="Calibri"/>
      <family val="2"/>
    </font>
    <font>
      <sz val="10"/>
      <color theme="10"/>
      <name val="Calibri"/>
      <family val="2"/>
    </font>
    <font>
      <sz val="10"/>
      <color theme="1"/>
      <name val="Calibri"/>
      <family val="2"/>
      <scheme val="minor"/>
    </font>
    <font>
      <b/>
      <sz val="8"/>
      <color indexed="81"/>
      <name val="Tahoma"/>
      <family val="2"/>
    </font>
    <font>
      <sz val="8"/>
      <color indexed="81"/>
      <name val="Tahoma"/>
      <family val="2"/>
    </font>
    <font>
      <sz val="8"/>
      <name val="Arial"/>
      <family val="2"/>
    </font>
    <font>
      <sz val="18"/>
      <name val="Arial"/>
      <family val="2"/>
    </font>
    <font>
      <b/>
      <sz val="18"/>
      <name val="Arial"/>
      <family val="2"/>
    </font>
    <font>
      <b/>
      <sz val="22"/>
      <name val="Arial"/>
      <family val="2"/>
    </font>
    <font>
      <b/>
      <sz val="16"/>
      <name val="Arial"/>
      <family val="2"/>
    </font>
    <font>
      <sz val="16"/>
      <name val="Arial"/>
      <family val="2"/>
    </font>
    <font>
      <b/>
      <sz val="8"/>
      <name val="Arial"/>
      <family val="2"/>
    </font>
    <font>
      <b/>
      <sz val="16"/>
      <color indexed="10"/>
      <name val="Arial"/>
      <family val="2"/>
    </font>
    <font>
      <b/>
      <sz val="10"/>
      <name val="Arial"/>
      <family val="2"/>
    </font>
    <font>
      <sz val="10"/>
      <name val="Arial"/>
      <family val="2"/>
    </font>
    <font>
      <sz val="7"/>
      <name val="Arial"/>
      <family val="2"/>
    </font>
    <font>
      <b/>
      <sz val="12"/>
      <name val="Arial"/>
      <family val="2"/>
    </font>
    <font>
      <sz val="8"/>
      <name val="Arial"/>
      <family val="2"/>
    </font>
    <font>
      <b/>
      <sz val="11"/>
      <name val="Arial"/>
      <family val="2"/>
    </font>
    <font>
      <b/>
      <sz val="7"/>
      <name val="Arial"/>
      <family val="2"/>
    </font>
    <font>
      <b/>
      <sz val="10"/>
      <name val="Arial"/>
      <family val="2"/>
    </font>
    <font>
      <b/>
      <sz val="14"/>
      <name val="Arial"/>
      <family val="2"/>
    </font>
    <font>
      <sz val="10"/>
      <name val="Arial"/>
      <family val="2"/>
    </font>
    <font>
      <b/>
      <sz val="11"/>
      <color theme="1"/>
      <name val="Calibri"/>
      <family val="2"/>
      <scheme val="minor"/>
    </font>
    <font>
      <sz val="10"/>
      <color rgb="FFDAEEF3"/>
      <name val="Georgia"/>
      <family val="1"/>
    </font>
    <font>
      <u/>
      <sz val="10"/>
      <color indexed="12"/>
      <name val="Calibri"/>
      <family val="2"/>
    </font>
    <font>
      <sz val="10"/>
      <color indexed="12"/>
      <name val="Calibri"/>
      <family val="2"/>
    </font>
    <font>
      <u/>
      <sz val="10"/>
      <color theme="10"/>
      <name val="Calibri"/>
      <family val="2"/>
    </font>
    <font>
      <i/>
      <sz val="10"/>
      <name val="Calibri"/>
      <family val="2"/>
      <scheme val="minor"/>
    </font>
    <font>
      <sz val="11"/>
      <color theme="1"/>
      <name val="Georgia"/>
      <family val="1"/>
    </font>
    <font>
      <b/>
      <sz val="10"/>
      <color theme="1"/>
      <name val="Georgia"/>
      <family val="1"/>
    </font>
    <font>
      <sz val="12"/>
      <color theme="1"/>
      <name val="Georgia"/>
      <family val="1"/>
    </font>
    <font>
      <b/>
      <sz val="11"/>
      <color theme="0"/>
      <name val="Georgia"/>
      <family val="1"/>
    </font>
    <font>
      <sz val="10"/>
      <color theme="1"/>
      <name val="Georgia"/>
      <family val="1"/>
    </font>
    <font>
      <b/>
      <u/>
      <sz val="11"/>
      <color theme="0"/>
      <name val="Georgia"/>
      <family val="1"/>
    </font>
    <font>
      <sz val="16"/>
      <color theme="0"/>
      <name val="Georgia"/>
      <family val="1"/>
    </font>
    <font>
      <sz val="11"/>
      <name val="Georgia"/>
      <family val="1"/>
    </font>
    <font>
      <sz val="11"/>
      <name val="Calibri"/>
      <family val="2"/>
      <scheme val="minor"/>
    </font>
    <font>
      <sz val="14"/>
      <name val="Calibri"/>
      <family val="2"/>
      <scheme val="minor"/>
    </font>
    <font>
      <b/>
      <sz val="16"/>
      <color theme="0"/>
      <name val="Georgia"/>
      <family val="1"/>
    </font>
    <font>
      <b/>
      <sz val="10"/>
      <color theme="0" tint="-0.14999847407452621"/>
      <name val="Georgia"/>
      <family val="1"/>
    </font>
    <font>
      <sz val="11"/>
      <color rgb="FFFFFF00"/>
      <name val="Calibri"/>
      <family val="2"/>
      <scheme val="minor"/>
    </font>
    <font>
      <b/>
      <sz val="11"/>
      <color theme="4" tint="-0.499984740745262"/>
      <name val="Georgia"/>
      <family val="1"/>
    </font>
    <font>
      <sz val="18"/>
      <name val="Georgia"/>
      <family val="1"/>
    </font>
    <font>
      <u/>
      <sz val="11"/>
      <color theme="10"/>
      <name val="Georgia"/>
      <family val="1"/>
    </font>
    <font>
      <b/>
      <u/>
      <sz val="11"/>
      <color rgb="FFFF0000"/>
      <name val="Georgia"/>
      <family val="1"/>
    </font>
    <font>
      <b/>
      <sz val="18"/>
      <name val="Georgia"/>
      <family val="1"/>
    </font>
    <font>
      <u/>
      <sz val="18"/>
      <color theme="10"/>
      <name val="Georgia"/>
      <family val="1"/>
    </font>
    <font>
      <b/>
      <u/>
      <sz val="18"/>
      <color rgb="FFFF0000"/>
      <name val="Georgia"/>
      <family val="1"/>
    </font>
    <font>
      <sz val="11"/>
      <color rgb="FF000000"/>
      <name val="Calibri"/>
      <family val="2"/>
      <scheme val="minor"/>
    </font>
    <font>
      <sz val="11"/>
      <color theme="1"/>
      <name val="Calibri"/>
      <family val="2"/>
    </font>
    <font>
      <sz val="11"/>
      <color rgb="FF000000"/>
      <name val="Calibri"/>
      <family val="2"/>
    </font>
    <font>
      <sz val="11"/>
      <color indexed="8"/>
      <name val="Calibri"/>
      <family val="2"/>
    </font>
    <font>
      <sz val="10"/>
      <name val="Arial"/>
      <family val="2"/>
    </font>
    <font>
      <sz val="11"/>
      <color theme="1"/>
      <name val="Aptos"/>
      <family val="2"/>
    </font>
    <font>
      <sz val="18"/>
      <color theme="1"/>
      <name val="Aptos"/>
      <family val="2"/>
    </font>
    <font>
      <sz val="18"/>
      <color rgb="FFFF0000"/>
      <name val="Georgia"/>
      <family val="1"/>
    </font>
    <font>
      <b/>
      <sz val="18"/>
      <color rgb="FFFF0000"/>
      <name val="Georgia"/>
      <family val="1"/>
    </font>
    <font>
      <sz val="18"/>
      <color theme="1"/>
      <name val="Georgia"/>
      <family val="1"/>
    </font>
  </fonts>
  <fills count="22">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0085A1"/>
        <bgColor indexed="64"/>
      </patternFill>
    </fill>
    <fill>
      <patternFill patternType="solid">
        <fgColor theme="8" tint="0.79998168889431442"/>
        <bgColor indexed="64"/>
      </patternFill>
    </fill>
    <fill>
      <patternFill patternType="solid">
        <fgColor indexed="22"/>
        <bgColor indexed="64"/>
      </patternFill>
    </fill>
    <fill>
      <patternFill patternType="solid">
        <fgColor theme="0" tint="-4.9989318521683403E-2"/>
        <bgColor indexed="64"/>
      </patternFill>
    </fill>
    <fill>
      <patternFill patternType="solid">
        <fgColor indexed="44"/>
        <bgColor indexed="64"/>
      </patternFill>
    </fill>
    <fill>
      <patternFill patternType="solid">
        <fgColor rgb="FFFFFF00"/>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E83445"/>
        <bgColor indexed="64"/>
      </patternFill>
    </fill>
    <fill>
      <patternFill patternType="solid">
        <fgColor theme="4" tint="0.39997558519241921"/>
        <bgColor indexed="64"/>
      </patternFill>
    </fill>
    <fill>
      <patternFill patternType="solid">
        <fgColor rgb="FFFF0000"/>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0.249977111117893"/>
        <bgColor indexed="64"/>
      </patternFill>
    </fill>
    <fill>
      <patternFill patternType="solid">
        <fgColor rgb="FF0070C0"/>
        <bgColor indexed="64"/>
      </patternFill>
    </fill>
    <fill>
      <patternFill patternType="solid">
        <fgColor theme="7" tint="0.39997558519241921"/>
        <bgColor indexed="64"/>
      </patternFill>
    </fill>
    <fill>
      <patternFill patternType="solid">
        <fgColor theme="0"/>
        <bgColor indexed="64"/>
      </patternFill>
    </fill>
  </fills>
  <borders count="91">
    <border>
      <left/>
      <right/>
      <top/>
      <bottom/>
      <diagonal/>
    </border>
    <border>
      <left/>
      <right/>
      <top/>
      <bottom style="thin">
        <color indexed="64"/>
      </bottom>
      <diagonal/>
    </border>
    <border>
      <left style="hair">
        <color indexed="22"/>
      </left>
      <right/>
      <top style="thin">
        <color indexed="64"/>
      </top>
      <bottom/>
      <diagonal/>
    </border>
    <border>
      <left/>
      <right/>
      <top style="thin">
        <color indexed="64"/>
      </top>
      <bottom/>
      <diagonal/>
    </border>
    <border>
      <left/>
      <right style="hair">
        <color indexed="22"/>
      </right>
      <top style="thin">
        <color indexed="64"/>
      </top>
      <bottom/>
      <diagonal/>
    </border>
    <border>
      <left style="hair">
        <color indexed="22"/>
      </left>
      <right style="hair">
        <color indexed="22"/>
      </right>
      <top style="thin">
        <color indexed="64"/>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22"/>
      </right>
      <top style="thin">
        <color indexed="64"/>
      </top>
      <bottom/>
      <diagonal/>
    </border>
    <border>
      <left style="hair">
        <color indexed="22"/>
      </left>
      <right style="thin">
        <color indexed="64"/>
      </right>
      <top style="thin">
        <color indexed="64"/>
      </top>
      <bottom style="hair">
        <color indexed="22"/>
      </bottom>
      <diagonal/>
    </border>
    <border>
      <left style="thin">
        <color indexed="64"/>
      </left>
      <right style="hair">
        <color indexed="22"/>
      </right>
      <top/>
      <bottom style="hair">
        <color indexed="22"/>
      </bottom>
      <diagonal/>
    </border>
    <border>
      <left style="hair">
        <color indexed="22"/>
      </left>
      <right style="thin">
        <color indexed="64"/>
      </right>
      <top style="hair">
        <color indexed="22"/>
      </top>
      <bottom style="hair">
        <color indexed="22"/>
      </bottom>
      <diagonal/>
    </border>
    <border>
      <left style="thin">
        <color indexed="64"/>
      </left>
      <right style="hair">
        <color indexed="22"/>
      </right>
      <top style="hair">
        <color indexed="22"/>
      </top>
      <bottom style="hair">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thin">
        <color indexed="64"/>
      </right>
      <top/>
      <bottom style="medium">
        <color indexed="64"/>
      </bottom>
      <diagonal/>
    </border>
    <border>
      <left style="thin">
        <color indexed="64"/>
      </left>
      <right style="dotted">
        <color indexed="64"/>
      </right>
      <top/>
      <bottom style="medium">
        <color indexed="64"/>
      </bottom>
      <diagonal/>
    </border>
    <border>
      <left/>
      <right/>
      <top style="medium">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dotted">
        <color indexed="64"/>
      </left>
      <right/>
      <top/>
      <bottom style="dotted">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dotted">
        <color indexed="64"/>
      </right>
      <top/>
      <bottom style="dotted">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indexed="64"/>
      </right>
      <top/>
      <bottom style="dotted">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s>
  <cellStyleXfs count="15">
    <xf numFmtId="0" fontId="0" fillId="0" borderId="0"/>
    <xf numFmtId="164" fontId="1" fillId="0" borderId="0" applyFont="0" applyFill="0" applyBorder="0" applyAlignment="0" applyProtection="0"/>
    <xf numFmtId="0" fontId="32" fillId="0" borderId="0" applyNumberFormat="0" applyFill="0" applyBorder="0" applyAlignment="0" applyProtection="0">
      <alignment vertical="top"/>
      <protection locked="0"/>
    </xf>
    <xf numFmtId="0" fontId="46" fillId="0" borderId="0"/>
    <xf numFmtId="164" fontId="46" fillId="0" borderId="0" applyFont="0" applyFill="0" applyBorder="0" applyAlignment="0" applyProtection="0"/>
    <xf numFmtId="0" fontId="1" fillId="0" borderId="0"/>
    <xf numFmtId="0" fontId="1" fillId="0" borderId="0"/>
    <xf numFmtId="0" fontId="1" fillId="0" borderId="0"/>
    <xf numFmtId="0" fontId="46" fillId="0" borderId="0"/>
    <xf numFmtId="0" fontId="46" fillId="0" borderId="0"/>
    <xf numFmtId="0" fontId="46" fillId="0" borderId="0"/>
    <xf numFmtId="0" fontId="84" fillId="0" borderId="0"/>
    <xf numFmtId="0" fontId="46" fillId="0" borderId="0"/>
    <xf numFmtId="0" fontId="85" fillId="0" borderId="0"/>
    <xf numFmtId="0" fontId="46" fillId="0" borderId="0"/>
  </cellStyleXfs>
  <cellXfs count="618">
    <xf numFmtId="0" fontId="0" fillId="0" borderId="0" xfId="0"/>
    <xf numFmtId="0" fontId="2" fillId="0" borderId="0" xfId="0" applyFont="1"/>
    <xf numFmtId="0" fontId="4" fillId="0" borderId="0" xfId="0" applyFont="1" applyAlignment="1">
      <alignment horizontal="center"/>
    </xf>
    <xf numFmtId="0" fontId="9" fillId="2" borderId="0" xfId="0" applyFont="1" applyFill="1" applyAlignment="1">
      <alignment horizontal="left" vertical="center" wrapText="1" shrinkToFit="1"/>
    </xf>
    <xf numFmtId="0" fontId="10" fillId="2" borderId="1" xfId="0" applyFont="1" applyFill="1" applyBorder="1" applyAlignment="1">
      <alignment horizontal="left"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2" borderId="1" xfId="0" applyFont="1" applyFill="1" applyBorder="1" applyAlignment="1">
      <alignment horizontal="left"/>
    </xf>
    <xf numFmtId="0" fontId="12" fillId="0" borderId="0" xfId="0" applyFont="1"/>
    <xf numFmtId="0" fontId="12" fillId="2" borderId="0" xfId="0" applyFont="1" applyFill="1"/>
    <xf numFmtId="49" fontId="12" fillId="2" borderId="0" xfId="0" applyNumberFormat="1" applyFont="1" applyFill="1" applyAlignment="1">
      <alignment horizontal="right" vertical="center"/>
    </xf>
    <xf numFmtId="2" fontId="11" fillId="2" borderId="1" xfId="0" applyNumberFormat="1" applyFont="1" applyFill="1" applyBorder="1" applyAlignment="1">
      <alignment horizontal="left" vertical="top"/>
    </xf>
    <xf numFmtId="4" fontId="11" fillId="2" borderId="1" xfId="0" applyNumberFormat="1" applyFont="1" applyFill="1" applyBorder="1" applyAlignment="1">
      <alignment horizontal="left" vertical="top"/>
    </xf>
    <xf numFmtId="49" fontId="12" fillId="2" borderId="0" xfId="0" applyNumberFormat="1" applyFont="1" applyFill="1" applyAlignment="1">
      <alignment vertical="center"/>
    </xf>
    <xf numFmtId="0" fontId="12" fillId="2" borderId="1" xfId="0" applyFont="1" applyFill="1" applyBorder="1"/>
    <xf numFmtId="49" fontId="12" fillId="2" borderId="1" xfId="0" applyNumberFormat="1" applyFont="1" applyFill="1" applyBorder="1" applyAlignment="1">
      <alignment vertical="top" wrapText="1"/>
    </xf>
    <xf numFmtId="49" fontId="12" fillId="2" borderId="11" xfId="0" applyNumberFormat="1" applyFont="1" applyFill="1" applyBorder="1" applyAlignment="1">
      <alignment vertical="center"/>
    </xf>
    <xf numFmtId="49" fontId="12" fillId="2" borderId="13" xfId="0" applyNumberFormat="1" applyFont="1" applyFill="1" applyBorder="1" applyAlignment="1">
      <alignment vertical="top" wrapText="1"/>
    </xf>
    <xf numFmtId="49" fontId="3" fillId="0" borderId="0" xfId="0" applyNumberFormat="1" applyFont="1" applyAlignment="1">
      <alignment vertical="center"/>
    </xf>
    <xf numFmtId="0" fontId="4" fillId="0" borderId="0" xfId="0" applyFont="1"/>
    <xf numFmtId="0" fontId="33" fillId="0" borderId="0" xfId="2" applyFont="1" applyFill="1" applyBorder="1" applyAlignment="1" applyProtection="1">
      <alignment horizontal="center" vertical="center"/>
    </xf>
    <xf numFmtId="0" fontId="46" fillId="0" borderId="0" xfId="3"/>
    <xf numFmtId="0" fontId="53" fillId="0" borderId="1" xfId="3" applyFont="1" applyBorder="1" applyAlignment="1">
      <alignment horizontal="centerContinuous"/>
    </xf>
    <xf numFmtId="0" fontId="51" fillId="0" borderId="11" xfId="3" applyFont="1" applyBorder="1" applyAlignment="1">
      <alignment horizontal="centerContinuous"/>
    </xf>
    <xf numFmtId="0" fontId="51" fillId="0" borderId="3" xfId="3" applyFont="1" applyBorder="1" applyAlignment="1">
      <alignment horizontal="centerContinuous"/>
    </xf>
    <xf numFmtId="0" fontId="47" fillId="0" borderId="3" xfId="3" applyFont="1" applyBorder="1"/>
    <xf numFmtId="0" fontId="46" fillId="0" borderId="3" xfId="3" applyBorder="1"/>
    <xf numFmtId="0" fontId="47" fillId="0" borderId="11" xfId="3" applyFont="1" applyBorder="1"/>
    <xf numFmtId="0" fontId="46" fillId="0" borderId="11" xfId="3" applyBorder="1"/>
    <xf numFmtId="0" fontId="47" fillId="0" borderId="15" xfId="3" applyFont="1" applyBorder="1"/>
    <xf numFmtId="1" fontId="50" fillId="0" borderId="13" xfId="4" applyNumberFormat="1" applyFont="1" applyBorder="1" applyAlignment="1"/>
    <xf numFmtId="164" fontId="50" fillId="0" borderId="1" xfId="4" applyFont="1" applyBorder="1" applyAlignment="1"/>
    <xf numFmtId="4" fontId="50" fillId="0" borderId="1" xfId="4" applyNumberFormat="1" applyFont="1" applyBorder="1" applyAlignment="1">
      <alignment horizontal="right"/>
    </xf>
    <xf numFmtId="0" fontId="50" fillId="0" borderId="1" xfId="3" applyFont="1" applyBorder="1" applyAlignment="1">
      <alignment horizontal="centerContinuous"/>
    </xf>
    <xf numFmtId="0" fontId="50" fillId="0" borderId="14" xfId="3" applyFont="1" applyBorder="1" applyAlignment="1">
      <alignment horizontal="centerContinuous"/>
    </xf>
    <xf numFmtId="1" fontId="50" fillId="0" borderId="37" xfId="4" applyNumberFormat="1" applyFont="1" applyBorder="1" applyAlignment="1"/>
    <xf numFmtId="164" fontId="50" fillId="0" borderId="16" xfId="4" applyFont="1" applyBorder="1" applyAlignment="1"/>
    <xf numFmtId="4" fontId="50" fillId="0" borderId="16" xfId="4" applyNumberFormat="1" applyFont="1" applyBorder="1" applyAlignment="1">
      <alignment horizontal="right"/>
    </xf>
    <xf numFmtId="0" fontId="50" fillId="0" borderId="16" xfId="3" applyFont="1" applyBorder="1" applyAlignment="1">
      <alignment horizontal="centerContinuous"/>
    </xf>
    <xf numFmtId="0" fontId="43" fillId="0" borderId="16" xfId="3" applyFont="1" applyBorder="1" applyAlignment="1">
      <alignment horizontal="centerContinuous"/>
    </xf>
    <xf numFmtId="0" fontId="46" fillId="0" borderId="45" xfId="3" applyBorder="1"/>
    <xf numFmtId="0" fontId="49" fillId="0" borderId="0" xfId="3" applyFont="1"/>
    <xf numFmtId="4" fontId="41" fillId="0" borderId="16" xfId="4" applyNumberFormat="1" applyFont="1" applyBorder="1" applyAlignment="1"/>
    <xf numFmtId="4" fontId="41" fillId="0" borderId="45" xfId="4" applyNumberFormat="1" applyFont="1" applyBorder="1" applyAlignment="1"/>
    <xf numFmtId="0" fontId="41" fillId="0" borderId="13" xfId="3" applyFont="1" applyBorder="1" applyAlignment="1">
      <alignment horizontal="centerContinuous"/>
    </xf>
    <xf numFmtId="0" fontId="41" fillId="0" borderId="1" xfId="3" applyFont="1" applyBorder="1" applyAlignment="1">
      <alignment horizontal="centerContinuous"/>
    </xf>
    <xf numFmtId="0" fontId="41" fillId="0" borderId="45" xfId="3" applyFont="1" applyBorder="1" applyAlignment="1">
      <alignment horizontal="left"/>
    </xf>
    <xf numFmtId="4" fontId="50" fillId="0" borderId="13" xfId="4" applyNumberFormat="1" applyFont="1" applyBorder="1" applyAlignment="1">
      <alignment horizontal="right"/>
    </xf>
    <xf numFmtId="0" fontId="50" fillId="0" borderId="13" xfId="3" applyFont="1" applyBorder="1" applyAlignment="1">
      <alignment horizontal="centerContinuous"/>
    </xf>
    <xf numFmtId="0" fontId="46" fillId="0" borderId="13" xfId="3" applyBorder="1"/>
    <xf numFmtId="0" fontId="46" fillId="0" borderId="37" xfId="3" applyBorder="1"/>
    <xf numFmtId="0" fontId="49" fillId="0" borderId="37" xfId="3" applyFont="1" applyBorder="1"/>
    <xf numFmtId="0" fontId="49" fillId="0" borderId="16" xfId="3" applyFont="1" applyBorder="1"/>
    <xf numFmtId="0" fontId="49" fillId="0" borderId="13" xfId="3" applyFont="1" applyBorder="1"/>
    <xf numFmtId="0" fontId="49" fillId="0" borderId="1" xfId="3" applyFont="1" applyBorder="1"/>
    <xf numFmtId="0" fontId="49" fillId="0" borderId="45" xfId="3" applyFont="1" applyBorder="1"/>
    <xf numFmtId="0" fontId="46" fillId="0" borderId="1" xfId="3" applyBorder="1"/>
    <xf numFmtId="0" fontId="46" fillId="0" borderId="14" xfId="3" applyBorder="1"/>
    <xf numFmtId="0" fontId="47" fillId="0" borderId="0" xfId="3" applyFont="1"/>
    <xf numFmtId="0" fontId="46" fillId="0" borderId="18" xfId="3" applyBorder="1"/>
    <xf numFmtId="0" fontId="46" fillId="0" borderId="44" xfId="3" applyBorder="1"/>
    <xf numFmtId="0" fontId="46" fillId="0" borderId="39" xfId="3" applyBorder="1"/>
    <xf numFmtId="0" fontId="46" fillId="0" borderId="43" xfId="3" applyBorder="1"/>
    <xf numFmtId="0" fontId="46" fillId="0" borderId="40" xfId="3" applyBorder="1"/>
    <xf numFmtId="0" fontId="46" fillId="0" borderId="17" xfId="3" applyBorder="1"/>
    <xf numFmtId="0" fontId="37" fillId="0" borderId="0" xfId="3" applyFont="1"/>
    <xf numFmtId="4" fontId="41" fillId="0" borderId="13" xfId="4" applyNumberFormat="1" applyFont="1" applyBorder="1" applyAlignment="1"/>
    <xf numFmtId="4" fontId="41" fillId="0" borderId="1" xfId="4" applyNumberFormat="1" applyFont="1" applyBorder="1" applyAlignment="1"/>
    <xf numFmtId="4" fontId="41" fillId="0" borderId="14" xfId="4" applyNumberFormat="1" applyFont="1" applyBorder="1" applyAlignment="1"/>
    <xf numFmtId="0" fontId="37" fillId="0" borderId="43" xfId="3" applyFont="1" applyBorder="1"/>
    <xf numFmtId="0" fontId="37" fillId="0" borderId="38" xfId="3" applyFont="1" applyBorder="1"/>
    <xf numFmtId="4" fontId="41" fillId="0" borderId="11" xfId="4" applyNumberFormat="1" applyFont="1" applyBorder="1" applyAlignment="1"/>
    <xf numFmtId="4" fontId="41" fillId="0" borderId="3" xfId="4" applyNumberFormat="1" applyFont="1" applyBorder="1" applyAlignment="1"/>
    <xf numFmtId="0" fontId="46" fillId="0" borderId="42" xfId="3" applyBorder="1"/>
    <xf numFmtId="0" fontId="46" fillId="0" borderId="38" xfId="3" applyBorder="1"/>
    <xf numFmtId="0" fontId="37" fillId="0" borderId="41" xfId="3" applyFont="1" applyBorder="1"/>
    <xf numFmtId="0" fontId="37" fillId="0" borderId="39" xfId="3" applyFont="1" applyBorder="1"/>
    <xf numFmtId="0" fontId="43" fillId="0" borderId="15" xfId="3" applyFont="1" applyBorder="1"/>
    <xf numFmtId="0" fontId="46" fillId="8" borderId="0" xfId="3" applyFill="1"/>
    <xf numFmtId="0" fontId="41" fillId="8" borderId="0" xfId="3" applyFont="1" applyFill="1" applyAlignment="1">
      <alignment horizontal="centerContinuous"/>
    </xf>
    <xf numFmtId="0" fontId="41" fillId="8" borderId="0" xfId="3" applyFont="1" applyFill="1"/>
    <xf numFmtId="0" fontId="42" fillId="8" borderId="0" xfId="3" applyFont="1" applyFill="1" applyAlignment="1">
      <alignment horizontal="centerContinuous"/>
    </xf>
    <xf numFmtId="0" fontId="46" fillId="8" borderId="0" xfId="3" applyFill="1" applyAlignment="1">
      <alignment horizontal="centerContinuous"/>
    </xf>
    <xf numFmtId="0" fontId="40" fillId="8" borderId="0" xfId="3" applyFont="1" applyFill="1" applyAlignment="1">
      <alignment horizontal="centerContinuous"/>
    </xf>
    <xf numFmtId="0" fontId="39" fillId="8" borderId="0" xfId="3" applyFont="1" applyFill="1"/>
    <xf numFmtId="0" fontId="38" fillId="8" borderId="0" xfId="3" applyFont="1" applyFill="1"/>
    <xf numFmtId="0" fontId="2" fillId="0" borderId="0" xfId="3" applyFont="1"/>
    <xf numFmtId="0" fontId="12" fillId="4" borderId="15" xfId="3" applyFont="1" applyFill="1" applyBorder="1"/>
    <xf numFmtId="0" fontId="12" fillId="4" borderId="3" xfId="3" applyFont="1" applyFill="1" applyBorder="1"/>
    <xf numFmtId="49" fontId="11" fillId="4" borderId="3" xfId="3" applyNumberFormat="1" applyFont="1" applyFill="1" applyBorder="1" applyAlignment="1">
      <alignment vertical="center"/>
    </xf>
    <xf numFmtId="0" fontId="10" fillId="4" borderId="3" xfId="3" applyFont="1" applyFill="1" applyBorder="1" applyAlignment="1">
      <alignment horizontal="center"/>
    </xf>
    <xf numFmtId="0" fontId="10" fillId="4" borderId="11" xfId="3" applyFont="1" applyFill="1" applyBorder="1" applyAlignment="1">
      <alignment horizontal="center"/>
    </xf>
    <xf numFmtId="0" fontId="8" fillId="5" borderId="0" xfId="3" applyFont="1" applyFill="1" applyAlignment="1">
      <alignment horizontal="left" vertical="center"/>
    </xf>
    <xf numFmtId="49" fontId="11" fillId="5" borderId="18" xfId="3" applyNumberFormat="1" applyFont="1" applyFill="1" applyBorder="1" applyAlignment="1">
      <alignment vertical="center"/>
    </xf>
    <xf numFmtId="49" fontId="10" fillId="5" borderId="17" xfId="3" applyNumberFormat="1" applyFont="1" applyFill="1" applyBorder="1" applyAlignment="1">
      <alignment horizontal="left" vertical="center"/>
    </xf>
    <xf numFmtId="49" fontId="10" fillId="5" borderId="0" xfId="3" applyNumberFormat="1" applyFont="1" applyFill="1" applyAlignment="1">
      <alignment horizontal="left" vertical="center"/>
    </xf>
    <xf numFmtId="0" fontId="9" fillId="5" borderId="0" xfId="3" applyFont="1" applyFill="1" applyAlignment="1">
      <alignment horizontal="left" vertical="center" wrapText="1"/>
    </xf>
    <xf numFmtId="0" fontId="10" fillId="5" borderId="0" xfId="3" applyFont="1" applyFill="1" applyAlignment="1">
      <alignment horizontal="left" vertical="center"/>
    </xf>
    <xf numFmtId="0" fontId="9" fillId="5" borderId="0" xfId="3" applyFont="1" applyFill="1" applyAlignment="1">
      <alignment horizontal="left" vertical="center" wrapText="1" shrinkToFit="1"/>
    </xf>
    <xf numFmtId="0" fontId="10" fillId="5" borderId="0" xfId="3" applyFont="1" applyFill="1" applyAlignment="1">
      <alignment horizontal="left" vertical="center" wrapText="1"/>
    </xf>
    <xf numFmtId="0" fontId="12" fillId="5" borderId="18" xfId="3" applyFont="1" applyFill="1" applyBorder="1"/>
    <xf numFmtId="49" fontId="10" fillId="5" borderId="17" xfId="3" applyNumberFormat="1" applyFont="1" applyFill="1" applyBorder="1" applyAlignment="1">
      <alignment horizontal="left" vertical="top" wrapText="1"/>
    </xf>
    <xf numFmtId="49" fontId="10" fillId="5" borderId="0" xfId="3" applyNumberFormat="1" applyFont="1" applyFill="1" applyAlignment="1">
      <alignment horizontal="left" vertical="top" wrapText="1"/>
    </xf>
    <xf numFmtId="0" fontId="9" fillId="5" borderId="0" xfId="3" applyFont="1" applyFill="1" applyAlignment="1">
      <alignment horizontal="left" vertical="center"/>
    </xf>
    <xf numFmtId="0" fontId="10" fillId="5" borderId="0" xfId="3" applyFont="1" applyFill="1" applyAlignment="1">
      <alignment horizontal="left" wrapText="1"/>
    </xf>
    <xf numFmtId="0" fontId="9" fillId="5" borderId="0" xfId="3" applyFont="1" applyFill="1" applyAlignment="1">
      <alignment horizontal="left"/>
    </xf>
    <xf numFmtId="0" fontId="10" fillId="5" borderId="14" xfId="3" applyFont="1" applyFill="1" applyBorder="1" applyAlignment="1">
      <alignment horizontal="left" wrapText="1"/>
    </xf>
    <xf numFmtId="0" fontId="10" fillId="5" borderId="1" xfId="3" applyFont="1" applyFill="1" applyBorder="1" applyAlignment="1">
      <alignment horizontal="left" wrapText="1"/>
    </xf>
    <xf numFmtId="0" fontId="9" fillId="5" borderId="1" xfId="3" applyFont="1" applyFill="1" applyBorder="1" applyAlignment="1">
      <alignment horizontal="center" vertical="center" wrapText="1"/>
    </xf>
    <xf numFmtId="0" fontId="10" fillId="5" borderId="1" xfId="3" applyFont="1" applyFill="1" applyBorder="1" applyAlignment="1">
      <alignment horizontal="left" vertical="center" wrapText="1"/>
    </xf>
    <xf numFmtId="0" fontId="9" fillId="5" borderId="1" xfId="3" applyFont="1" applyFill="1" applyBorder="1" applyAlignment="1">
      <alignment horizontal="left"/>
    </xf>
    <xf numFmtId="0" fontId="12" fillId="5" borderId="13" xfId="3" applyFont="1" applyFill="1" applyBorder="1"/>
    <xf numFmtId="49" fontId="11" fillId="0" borderId="0" xfId="3" applyNumberFormat="1" applyFont="1" applyAlignment="1">
      <alignment vertical="center"/>
    </xf>
    <xf numFmtId="0" fontId="12" fillId="0" borderId="0" xfId="3" applyFont="1"/>
    <xf numFmtId="49" fontId="7" fillId="4" borderId="19" xfId="3" applyNumberFormat="1" applyFont="1" applyFill="1" applyBorder="1" applyAlignment="1">
      <alignment horizontal="center" vertical="center"/>
    </xf>
    <xf numFmtId="49" fontId="7" fillId="4" borderId="9" xfId="3" applyNumberFormat="1" applyFont="1" applyFill="1" applyBorder="1" applyAlignment="1">
      <alignment horizontal="center" vertical="center"/>
    </xf>
    <xf numFmtId="49" fontId="13" fillId="4" borderId="9" xfId="3" applyNumberFormat="1" applyFont="1" applyFill="1" applyBorder="1" applyAlignment="1">
      <alignment horizontal="center" vertical="center"/>
    </xf>
    <xf numFmtId="167" fontId="23" fillId="0" borderId="23" xfId="3" applyNumberFormat="1" applyFont="1" applyBorder="1" applyAlignment="1" applyProtection="1">
      <alignment horizontal="center"/>
      <protection locked="0"/>
    </xf>
    <xf numFmtId="4" fontId="23" fillId="3" borderId="9" xfId="3" applyNumberFormat="1" applyFont="1" applyFill="1" applyBorder="1" applyAlignment="1" applyProtection="1">
      <alignment horizontal="center" vertical="center"/>
      <protection locked="0"/>
    </xf>
    <xf numFmtId="1" fontId="23" fillId="3" borderId="22" xfId="3" applyNumberFormat="1" applyFont="1" applyFill="1" applyBorder="1" applyAlignment="1" applyProtection="1">
      <alignment horizontal="center" vertical="center"/>
      <protection locked="0"/>
    </xf>
    <xf numFmtId="49" fontId="15" fillId="5" borderId="3" xfId="3" applyNumberFormat="1" applyFont="1" applyFill="1" applyBorder="1" applyAlignment="1">
      <alignment horizontal="center" vertical="center" wrapText="1"/>
    </xf>
    <xf numFmtId="49" fontId="15" fillId="5" borderId="11" xfId="3" applyNumberFormat="1" applyFont="1" applyFill="1" applyBorder="1" applyAlignment="1">
      <alignment horizontal="center" vertical="center" wrapText="1"/>
    </xf>
    <xf numFmtId="4" fontId="11" fillId="5" borderId="11" xfId="3" applyNumberFormat="1" applyFont="1" applyFill="1" applyBorder="1" applyAlignment="1">
      <alignment horizontal="center" vertical="center" wrapText="1"/>
    </xf>
    <xf numFmtId="4" fontId="11" fillId="5" borderId="10" xfId="3" applyNumberFormat="1" applyFont="1" applyFill="1" applyBorder="1" applyAlignment="1">
      <alignment horizontal="center" vertical="center" wrapText="1"/>
    </xf>
    <xf numFmtId="49" fontId="11" fillId="5" borderId="11" xfId="3" applyNumberFormat="1" applyFont="1" applyFill="1" applyBorder="1" applyAlignment="1">
      <alignment horizontal="center" vertical="center"/>
    </xf>
    <xf numFmtId="4" fontId="11" fillId="5" borderId="13" xfId="3" applyNumberFormat="1" applyFont="1" applyFill="1" applyBorder="1" applyAlignment="1">
      <alignment horizontal="center" vertical="center" wrapText="1"/>
    </xf>
    <xf numFmtId="4" fontId="11" fillId="5" borderId="12" xfId="3" applyNumberFormat="1" applyFont="1" applyFill="1" applyBorder="1" applyAlignment="1">
      <alignment horizontal="center" vertical="center" wrapText="1"/>
    </xf>
    <xf numFmtId="49" fontId="11" fillId="5" borderId="18" xfId="3" applyNumberFormat="1" applyFont="1" applyFill="1" applyBorder="1" applyAlignment="1">
      <alignment horizontal="center" vertical="center"/>
    </xf>
    <xf numFmtId="0" fontId="12" fillId="5" borderId="0" xfId="3" applyFont="1" applyFill="1"/>
    <xf numFmtId="49" fontId="12" fillId="5" borderId="0" xfId="3" applyNumberFormat="1" applyFont="1" applyFill="1" applyAlignment="1">
      <alignment horizontal="right" vertical="center"/>
    </xf>
    <xf numFmtId="49" fontId="19" fillId="5" borderId="18" xfId="3" applyNumberFormat="1" applyFont="1" applyFill="1" applyBorder="1" applyAlignment="1">
      <alignment vertical="center"/>
    </xf>
    <xf numFmtId="49" fontId="19" fillId="5" borderId="13" xfId="3" applyNumberFormat="1" applyFont="1" applyFill="1" applyBorder="1" applyAlignment="1">
      <alignment vertical="center"/>
    </xf>
    <xf numFmtId="49" fontId="12" fillId="5" borderId="11" xfId="3" applyNumberFormat="1" applyFont="1" applyFill="1" applyBorder="1" applyAlignment="1">
      <alignment horizontal="center" vertical="center" wrapText="1"/>
    </xf>
    <xf numFmtId="49" fontId="12" fillId="5" borderId="13" xfId="3" applyNumberFormat="1" applyFont="1" applyFill="1" applyBorder="1" applyAlignment="1">
      <alignment horizontal="center" vertical="center" wrapText="1"/>
    </xf>
    <xf numFmtId="0" fontId="20" fillId="4" borderId="15" xfId="3" applyFont="1" applyFill="1" applyBorder="1"/>
    <xf numFmtId="0" fontId="20" fillId="4" borderId="3" xfId="3" applyFont="1" applyFill="1" applyBorder="1" applyAlignment="1">
      <alignment horizontal="right"/>
    </xf>
    <xf numFmtId="0" fontId="20" fillId="4" borderId="11" xfId="3" applyFont="1" applyFill="1" applyBorder="1"/>
    <xf numFmtId="0" fontId="20" fillId="4" borderId="10" xfId="3" applyFont="1" applyFill="1" applyBorder="1"/>
    <xf numFmtId="49" fontId="13" fillId="4" borderId="11" xfId="3" applyNumberFormat="1" applyFont="1" applyFill="1" applyBorder="1" applyAlignment="1">
      <alignment horizontal="center" vertical="center"/>
    </xf>
    <xf numFmtId="49" fontId="6" fillId="4" borderId="11" xfId="3" applyNumberFormat="1" applyFont="1" applyFill="1" applyBorder="1" applyAlignment="1">
      <alignment vertical="center"/>
    </xf>
    <xf numFmtId="49" fontId="13" fillId="4" borderId="12" xfId="3" applyNumberFormat="1" applyFont="1" applyFill="1" applyBorder="1" applyAlignment="1">
      <alignment horizontal="left" vertical="center"/>
    </xf>
    <xf numFmtId="49" fontId="13" fillId="4" borderId="18" xfId="3" applyNumberFormat="1" applyFont="1" applyFill="1" applyBorder="1" applyAlignment="1">
      <alignment horizontal="center" vertical="center"/>
    </xf>
    <xf numFmtId="49" fontId="6" fillId="4" borderId="18" xfId="3" applyNumberFormat="1" applyFont="1" applyFill="1" applyBorder="1" applyAlignment="1">
      <alignment vertical="center"/>
    </xf>
    <xf numFmtId="166" fontId="10" fillId="5" borderId="27" xfId="3" applyNumberFormat="1" applyFont="1" applyFill="1" applyBorder="1" applyAlignment="1">
      <alignment horizontal="right" vertical="center"/>
    </xf>
    <xf numFmtId="4" fontId="10" fillId="5" borderId="24" xfId="3" applyNumberFormat="1" applyFont="1" applyFill="1" applyBorder="1" applyAlignment="1">
      <alignment vertical="center"/>
    </xf>
    <xf numFmtId="49" fontId="10" fillId="5" borderId="30" xfId="3" applyNumberFormat="1" applyFont="1" applyFill="1" applyBorder="1" applyAlignment="1">
      <alignment horizontal="right" vertical="center"/>
    </xf>
    <xf numFmtId="49" fontId="10" fillId="5" borderId="33" xfId="3" applyNumberFormat="1" applyFont="1" applyFill="1" applyBorder="1" applyAlignment="1">
      <alignment horizontal="right" vertical="center"/>
    </xf>
    <xf numFmtId="4" fontId="10" fillId="5" borderId="33" xfId="3" applyNumberFormat="1" applyFont="1" applyFill="1" applyBorder="1" applyAlignment="1">
      <alignment horizontal="right" vertical="center"/>
    </xf>
    <xf numFmtId="4" fontId="10" fillId="5" borderId="34" xfId="3" applyNumberFormat="1" applyFont="1" applyFill="1" applyBorder="1" applyAlignment="1">
      <alignment vertical="center"/>
    </xf>
    <xf numFmtId="49" fontId="11" fillId="0" borderId="0" xfId="3" applyNumberFormat="1" applyFont="1" applyAlignment="1">
      <alignment horizontal="left" vertical="center"/>
    </xf>
    <xf numFmtId="49" fontId="11" fillId="0" borderId="0" xfId="3" applyNumberFormat="1" applyFont="1" applyAlignment="1">
      <alignment horizontal="right" vertical="center"/>
    </xf>
    <xf numFmtId="4" fontId="10" fillId="0" borderId="0" xfId="3" applyNumberFormat="1" applyFont="1" applyAlignment="1">
      <alignment horizontal="right" vertical="center" wrapText="1"/>
    </xf>
    <xf numFmtId="4" fontId="18" fillId="0" borderId="0" xfId="3" applyNumberFormat="1" applyFont="1" applyAlignment="1">
      <alignment horizontal="right" vertical="center" wrapText="1"/>
    </xf>
    <xf numFmtId="49" fontId="11" fillId="4" borderId="15" xfId="3" applyNumberFormat="1" applyFont="1" applyFill="1" applyBorder="1" applyAlignment="1">
      <alignment horizontal="left" vertical="center"/>
    </xf>
    <xf numFmtId="49" fontId="11" fillId="4" borderId="3" xfId="3" applyNumberFormat="1" applyFont="1" applyFill="1" applyBorder="1" applyAlignment="1">
      <alignment horizontal="right" vertical="center"/>
    </xf>
    <xf numFmtId="4" fontId="19" fillId="4" borderId="3" xfId="3" applyNumberFormat="1" applyFont="1" applyFill="1" applyBorder="1" applyAlignment="1">
      <alignment horizontal="right" vertical="center" wrapText="1"/>
    </xf>
    <xf numFmtId="4" fontId="18" fillId="4" borderId="3" xfId="3" applyNumberFormat="1" applyFont="1" applyFill="1" applyBorder="1" applyAlignment="1">
      <alignment horizontal="right" vertical="center" wrapText="1"/>
    </xf>
    <xf numFmtId="4" fontId="18" fillId="4" borderId="11" xfId="3" applyNumberFormat="1" applyFont="1" applyFill="1" applyBorder="1" applyAlignment="1">
      <alignment horizontal="right" vertical="center" wrapText="1"/>
    </xf>
    <xf numFmtId="49" fontId="5" fillId="4" borderId="17" xfId="3" applyNumberFormat="1" applyFont="1" applyFill="1" applyBorder="1" applyAlignment="1">
      <alignment vertical="center"/>
    </xf>
    <xf numFmtId="0" fontId="20" fillId="4" borderId="0" xfId="3" applyFont="1" applyFill="1" applyAlignment="1">
      <alignment horizontal="right" vertical="center"/>
    </xf>
    <xf numFmtId="49" fontId="2" fillId="0" borderId="1" xfId="3" applyNumberFormat="1" applyFont="1" applyBorder="1" applyProtection="1">
      <protection locked="0"/>
    </xf>
    <xf numFmtId="0" fontId="12" fillId="4" borderId="0" xfId="3" applyFont="1" applyFill="1"/>
    <xf numFmtId="49" fontId="12" fillId="4" borderId="18" xfId="3" applyNumberFormat="1" applyFont="1" applyFill="1" applyBorder="1" applyAlignment="1">
      <alignment vertical="center"/>
    </xf>
    <xf numFmtId="0" fontId="12" fillId="4" borderId="18" xfId="3" applyFont="1" applyFill="1" applyBorder="1" applyAlignment="1">
      <alignment horizontal="center"/>
    </xf>
    <xf numFmtId="49" fontId="5" fillId="4" borderId="14" xfId="3" applyNumberFormat="1" applyFont="1" applyFill="1" applyBorder="1" applyAlignment="1">
      <alignment vertical="center"/>
    </xf>
    <xf numFmtId="49" fontId="5" fillId="4" borderId="1" xfId="3" applyNumberFormat="1" applyFont="1" applyFill="1" applyBorder="1" applyAlignment="1">
      <alignment vertical="center"/>
    </xf>
    <xf numFmtId="49" fontId="12" fillId="4" borderId="1" xfId="3" applyNumberFormat="1" applyFont="1" applyFill="1" applyBorder="1" applyAlignment="1">
      <alignment vertical="center"/>
    </xf>
    <xf numFmtId="49" fontId="22" fillId="4" borderId="1" xfId="3" applyNumberFormat="1" applyFont="1" applyFill="1" applyBorder="1" applyAlignment="1">
      <alignment vertical="center"/>
    </xf>
    <xf numFmtId="49" fontId="12" fillId="4" borderId="13" xfId="3" applyNumberFormat="1" applyFont="1" applyFill="1" applyBorder="1" applyAlignment="1">
      <alignment vertical="center"/>
    </xf>
    <xf numFmtId="0" fontId="27" fillId="6" borderId="24" xfId="3" applyFont="1" applyFill="1" applyBorder="1"/>
    <xf numFmtId="0" fontId="28" fillId="0" borderId="0" xfId="3" applyFont="1"/>
    <xf numFmtId="0" fontId="29" fillId="0" borderId="0" xfId="3" applyFont="1"/>
    <xf numFmtId="0" fontId="30" fillId="0" borderId="0" xfId="3" applyFont="1" applyAlignment="1">
      <alignment horizontal="left"/>
    </xf>
    <xf numFmtId="0" fontId="2" fillId="0" borderId="0" xfId="3" applyFont="1" applyAlignment="1">
      <alignment wrapText="1"/>
    </xf>
    <xf numFmtId="0" fontId="31" fillId="0" borderId="0" xfId="3" applyFont="1" applyAlignment="1">
      <alignment horizontal="left" indent="1"/>
    </xf>
    <xf numFmtId="2" fontId="2" fillId="0" borderId="37" xfId="3" applyNumberFormat="1" applyFont="1" applyBorder="1"/>
    <xf numFmtId="2" fontId="2" fillId="0" borderId="24" xfId="3" applyNumberFormat="1" applyFont="1" applyBorder="1"/>
    <xf numFmtId="2" fontId="2" fillId="0" borderId="0" xfId="3" applyNumberFormat="1" applyFont="1"/>
    <xf numFmtId="49" fontId="2" fillId="0" borderId="0" xfId="3" applyNumberFormat="1" applyFont="1" applyAlignment="1">
      <alignment vertical="center"/>
    </xf>
    <xf numFmtId="2" fontId="2" fillId="0" borderId="10" xfId="3" applyNumberFormat="1" applyFont="1" applyBorder="1" applyAlignment="1">
      <alignment horizontal="center"/>
    </xf>
    <xf numFmtId="0" fontId="34" fillId="0" borderId="0" xfId="3" applyFont="1" applyAlignment="1">
      <alignment horizontal="left"/>
    </xf>
    <xf numFmtId="0" fontId="34" fillId="0" borderId="0" xfId="3" applyFont="1" applyAlignment="1">
      <alignment horizontal="right"/>
    </xf>
    <xf numFmtId="0" fontId="34" fillId="7" borderId="0" xfId="3" applyFont="1" applyFill="1" applyAlignment="1">
      <alignment horizontal="left"/>
    </xf>
    <xf numFmtId="0" fontId="34" fillId="7" borderId="0" xfId="3" applyFont="1" applyFill="1" applyAlignment="1">
      <alignment horizontal="right"/>
    </xf>
    <xf numFmtId="0" fontId="34" fillId="0" borderId="0" xfId="3" applyFont="1"/>
    <xf numFmtId="0" fontId="34" fillId="7" borderId="0" xfId="3" applyFont="1" applyFill="1"/>
    <xf numFmtId="0" fontId="34" fillId="0" borderId="0" xfId="3" applyFont="1" applyAlignment="1">
      <alignment horizontal="center"/>
    </xf>
    <xf numFmtId="0" fontId="34" fillId="7" borderId="0" xfId="3" applyFont="1" applyFill="1" applyAlignment="1">
      <alignment horizontal="center"/>
    </xf>
    <xf numFmtId="49" fontId="0" fillId="0" borderId="0" xfId="0" applyNumberFormat="1"/>
    <xf numFmtId="14" fontId="0" fillId="0" borderId="0" xfId="0" applyNumberFormat="1"/>
    <xf numFmtId="0" fontId="9" fillId="2" borderId="0" xfId="0" applyFont="1" applyFill="1" applyAlignment="1">
      <alignment horizontal="center" vertical="center" wrapText="1"/>
    </xf>
    <xf numFmtId="0" fontId="54" fillId="0" borderId="0" xfId="3" applyFont="1"/>
    <xf numFmtId="0" fontId="9" fillId="2" borderId="0" xfId="0" applyFont="1" applyFill="1" applyAlignment="1">
      <alignment horizontal="right" vertical="center" wrapText="1"/>
    </xf>
    <xf numFmtId="0" fontId="10" fillId="2" borderId="0" xfId="0" applyFont="1" applyFill="1" applyAlignment="1">
      <alignment horizontal="right" vertical="center"/>
    </xf>
    <xf numFmtId="0" fontId="43" fillId="0" borderId="45" xfId="3" applyFont="1" applyBorder="1"/>
    <xf numFmtId="169" fontId="50" fillId="0" borderId="13" xfId="4" applyNumberFormat="1" applyFont="1" applyBorder="1" applyAlignment="1"/>
    <xf numFmtId="169" fontId="50" fillId="0" borderId="13" xfId="4" applyNumberFormat="1" applyFont="1" applyBorder="1" applyAlignment="1">
      <alignment horizontal="center"/>
    </xf>
    <xf numFmtId="0" fontId="4" fillId="0" borderId="0" xfId="0" applyFont="1" applyAlignment="1">
      <alignment horizontal="left"/>
    </xf>
    <xf numFmtId="49" fontId="13" fillId="4" borderId="0" xfId="3" applyNumberFormat="1" applyFont="1" applyFill="1" applyAlignment="1">
      <alignment horizontal="center" vertical="center"/>
    </xf>
    <xf numFmtId="0" fontId="8" fillId="5" borderId="0" xfId="3" applyFont="1" applyFill="1" applyAlignment="1">
      <alignment horizontal="left" vertical="center" wrapText="1"/>
    </xf>
    <xf numFmtId="49" fontId="3" fillId="0" borderId="0" xfId="3" applyNumberFormat="1" applyFont="1" applyAlignment="1">
      <alignment horizontal="center" vertical="center"/>
    </xf>
    <xf numFmtId="0" fontId="4" fillId="0" borderId="0" xfId="3" applyFont="1" applyAlignment="1">
      <alignment horizontal="center"/>
    </xf>
    <xf numFmtId="49" fontId="12" fillId="5" borderId="18" xfId="3" applyNumberFormat="1" applyFont="1" applyFill="1" applyBorder="1" applyAlignment="1">
      <alignment horizontal="center" vertical="center" wrapText="1"/>
    </xf>
    <xf numFmtId="49" fontId="23" fillId="5" borderId="29" xfId="3" applyNumberFormat="1" applyFont="1" applyFill="1" applyBorder="1" applyAlignment="1">
      <alignment vertical="center"/>
    </xf>
    <xf numFmtId="3" fontId="56" fillId="5" borderId="18" xfId="3" applyNumberFormat="1" applyFont="1" applyFill="1" applyBorder="1" applyAlignment="1">
      <alignment horizontal="right" vertical="center" wrapText="1"/>
    </xf>
    <xf numFmtId="49" fontId="23" fillId="5" borderId="26" xfId="3" applyNumberFormat="1" applyFont="1" applyFill="1" applyBorder="1" applyAlignment="1">
      <alignment vertical="center"/>
    </xf>
    <xf numFmtId="166" fontId="10" fillId="5" borderId="24" xfId="3" applyNumberFormat="1" applyFont="1" applyFill="1" applyBorder="1" applyAlignment="1">
      <alignment horizontal="right" vertical="center"/>
    </xf>
    <xf numFmtId="4" fontId="10" fillId="5" borderId="27" xfId="3" applyNumberFormat="1" applyFont="1" applyFill="1" applyBorder="1" applyAlignment="1">
      <alignment horizontal="right" vertical="center"/>
    </xf>
    <xf numFmtId="4" fontId="10" fillId="5" borderId="12" xfId="3" applyNumberFormat="1" applyFont="1" applyFill="1" applyBorder="1" applyAlignment="1">
      <alignment vertical="center"/>
    </xf>
    <xf numFmtId="49" fontId="23" fillId="5" borderId="49" xfId="3" applyNumberFormat="1" applyFont="1" applyFill="1" applyBorder="1" applyAlignment="1">
      <alignment vertical="center"/>
    </xf>
    <xf numFmtId="49" fontId="23" fillId="5" borderId="32" xfId="3" applyNumberFormat="1" applyFont="1" applyFill="1" applyBorder="1" applyAlignment="1">
      <alignment vertical="center"/>
    </xf>
    <xf numFmtId="49" fontId="11" fillId="5" borderId="36" xfId="3" applyNumberFormat="1" applyFont="1" applyFill="1" applyBorder="1" applyAlignment="1">
      <alignment horizontal="left" vertical="center"/>
    </xf>
    <xf numFmtId="49" fontId="11" fillId="5" borderId="50" xfId="3" applyNumberFormat="1" applyFont="1" applyFill="1" applyBorder="1" applyAlignment="1">
      <alignment vertical="center"/>
    </xf>
    <xf numFmtId="3" fontId="18" fillId="5" borderId="35" xfId="3" applyNumberFormat="1" applyFont="1" applyFill="1" applyBorder="1" applyAlignment="1">
      <alignment horizontal="right" vertical="center" wrapText="1"/>
    </xf>
    <xf numFmtId="0" fontId="57" fillId="0" borderId="0" xfId="2" applyFont="1" applyFill="1" applyBorder="1" applyAlignment="1" applyProtection="1">
      <alignment horizontal="center" vertical="top"/>
    </xf>
    <xf numFmtId="0" fontId="57" fillId="0" borderId="0" xfId="2" applyFont="1" applyFill="1" applyBorder="1" applyAlignment="1" applyProtection="1">
      <alignment horizontal="center" vertical="center"/>
    </xf>
    <xf numFmtId="0" fontId="57" fillId="0" borderId="0" xfId="2" applyFont="1" applyFill="1" applyBorder="1" applyAlignment="1" applyProtection="1">
      <alignment horizontal="center"/>
    </xf>
    <xf numFmtId="0" fontId="58" fillId="0" borderId="0" xfId="2" applyFont="1" applyFill="1" applyBorder="1" applyAlignment="1" applyProtection="1">
      <alignment horizontal="center" vertical="top"/>
    </xf>
    <xf numFmtId="0" fontId="58" fillId="0" borderId="0" xfId="2" applyFont="1" applyFill="1" applyBorder="1" applyAlignment="1" applyProtection="1">
      <alignment horizontal="center"/>
    </xf>
    <xf numFmtId="0" fontId="59" fillId="0" borderId="0" xfId="2" applyFont="1" applyBorder="1" applyAlignment="1" applyProtection="1">
      <alignment horizontal="center" vertical="center"/>
    </xf>
    <xf numFmtId="0" fontId="59" fillId="7" borderId="0" xfId="2" applyFont="1" applyFill="1" applyBorder="1" applyAlignment="1" applyProtection="1">
      <alignment horizontal="center" vertical="center"/>
    </xf>
    <xf numFmtId="0" fontId="59" fillId="0" borderId="0" xfId="2" applyFont="1" applyFill="1" applyBorder="1" applyAlignment="1" applyProtection="1">
      <alignment horizontal="center" vertical="center"/>
    </xf>
    <xf numFmtId="0" fontId="59" fillId="7" borderId="0" xfId="2" applyFont="1" applyFill="1" applyBorder="1" applyAlignment="1" applyProtection="1">
      <alignment horizontal="center"/>
    </xf>
    <xf numFmtId="0" fontId="59" fillId="0" borderId="0" xfId="2" applyFont="1" applyBorder="1" applyAlignment="1" applyProtection="1">
      <alignment horizontal="center"/>
    </xf>
    <xf numFmtId="0" fontId="58" fillId="0" borderId="0" xfId="2" applyFont="1" applyFill="1" applyBorder="1" applyAlignment="1" applyProtection="1">
      <alignment horizontal="center" vertical="center"/>
    </xf>
    <xf numFmtId="0" fontId="32" fillId="0" borderId="0" xfId="2" applyAlignment="1" applyProtection="1"/>
    <xf numFmtId="0" fontId="10" fillId="2" borderId="3" xfId="0" applyFont="1" applyFill="1" applyBorder="1" applyAlignment="1">
      <alignment horizontal="left" wrapText="1"/>
    </xf>
    <xf numFmtId="0" fontId="9" fillId="2" borderId="3"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9" fillId="2" borderId="3" xfId="0" applyFont="1" applyFill="1" applyBorder="1" applyAlignment="1">
      <alignment horizontal="left"/>
    </xf>
    <xf numFmtId="49" fontId="23" fillId="2" borderId="30" xfId="3" applyNumberFormat="1" applyFont="1" applyFill="1" applyBorder="1" applyAlignment="1">
      <alignment vertical="center"/>
    </xf>
    <xf numFmtId="0" fontId="10" fillId="2" borderId="30" xfId="3" applyFont="1" applyFill="1" applyBorder="1" applyAlignment="1">
      <alignment horizontal="right" vertical="center"/>
    </xf>
    <xf numFmtId="4" fontId="10" fillId="2" borderId="30" xfId="3" applyNumberFormat="1" applyFont="1" applyFill="1" applyBorder="1" applyAlignment="1">
      <alignment horizontal="right" vertical="center"/>
    </xf>
    <xf numFmtId="0" fontId="0" fillId="0" borderId="18" xfId="0" applyBorder="1"/>
    <xf numFmtId="0" fontId="10" fillId="2" borderId="15" xfId="0" applyFont="1" applyFill="1" applyBorder="1" applyAlignment="1">
      <alignment horizontal="left" wrapText="1"/>
    </xf>
    <xf numFmtId="0" fontId="9" fillId="2" borderId="11" xfId="0" applyFont="1" applyFill="1" applyBorder="1" applyAlignment="1">
      <alignment horizontal="left"/>
    </xf>
    <xf numFmtId="0" fontId="9" fillId="2" borderId="18" xfId="0" applyFont="1" applyFill="1" applyBorder="1" applyAlignment="1">
      <alignment horizontal="left" vertical="center" wrapText="1" shrinkToFit="1"/>
    </xf>
    <xf numFmtId="0" fontId="10" fillId="2" borderId="14" xfId="0" applyFont="1" applyFill="1" applyBorder="1" applyAlignment="1">
      <alignment horizontal="left" wrapText="1"/>
    </xf>
    <xf numFmtId="0" fontId="9" fillId="2" borderId="13" xfId="0" applyFont="1" applyFill="1" applyBorder="1" applyAlignment="1">
      <alignment horizontal="left"/>
    </xf>
    <xf numFmtId="49" fontId="11" fillId="0" borderId="17" xfId="0" applyNumberFormat="1" applyFont="1" applyBorder="1" applyAlignment="1">
      <alignment vertical="center"/>
    </xf>
    <xf numFmtId="0" fontId="12" fillId="0" borderId="18" xfId="0" applyFont="1" applyBorder="1"/>
    <xf numFmtId="49" fontId="11" fillId="2" borderId="17" xfId="0" applyNumberFormat="1" applyFont="1" applyFill="1" applyBorder="1" applyAlignment="1">
      <alignment vertical="center"/>
    </xf>
    <xf numFmtId="49" fontId="17" fillId="2" borderId="17" xfId="0" applyNumberFormat="1" applyFont="1" applyFill="1" applyBorder="1" applyAlignment="1">
      <alignment vertical="center"/>
    </xf>
    <xf numFmtId="49" fontId="12" fillId="2" borderId="14" xfId="0" applyNumberFormat="1" applyFont="1" applyFill="1" applyBorder="1" applyAlignment="1">
      <alignment vertical="top" wrapText="1"/>
    </xf>
    <xf numFmtId="0" fontId="0" fillId="0" borderId="17" xfId="0" applyBorder="1"/>
    <xf numFmtId="4" fontId="10" fillId="2" borderId="31" xfId="3" applyNumberFormat="1" applyFont="1" applyFill="1" applyBorder="1" applyAlignment="1">
      <alignment vertical="center"/>
    </xf>
    <xf numFmtId="0" fontId="8" fillId="0" borderId="29" xfId="3" applyFont="1" applyBorder="1" applyAlignment="1">
      <alignment vertical="center"/>
    </xf>
    <xf numFmtId="49" fontId="11" fillId="2" borderId="14" xfId="3" applyNumberFormat="1" applyFont="1" applyFill="1" applyBorder="1" applyAlignment="1">
      <alignment horizontal="left" vertical="center"/>
    </xf>
    <xf numFmtId="49" fontId="11" fillId="2" borderId="1" xfId="3" applyNumberFormat="1" applyFont="1" applyFill="1" applyBorder="1" applyAlignment="1">
      <alignment vertical="center"/>
    </xf>
    <xf numFmtId="0" fontId="61" fillId="0" borderId="24" xfId="0" applyFont="1" applyBorder="1" applyAlignment="1" applyProtection="1">
      <alignment horizontal="center" vertical="center"/>
      <protection locked="0"/>
    </xf>
    <xf numFmtId="0" fontId="61" fillId="13" borderId="24" xfId="0" applyFont="1" applyFill="1" applyBorder="1" applyAlignment="1">
      <alignment horizontal="center"/>
    </xf>
    <xf numFmtId="49" fontId="23" fillId="2" borderId="30" xfId="3" applyNumberFormat="1" applyFont="1" applyFill="1" applyBorder="1" applyAlignment="1">
      <alignment horizontal="right" vertical="center"/>
    </xf>
    <xf numFmtId="1" fontId="0" fillId="0" borderId="0" xfId="0" applyNumberFormat="1"/>
    <xf numFmtId="2" fontId="0" fillId="0" borderId="0" xfId="0" applyNumberFormat="1"/>
    <xf numFmtId="14" fontId="63" fillId="0" borderId="29" xfId="0" applyNumberFormat="1" applyFont="1" applyBorder="1" applyProtection="1">
      <protection locked="0"/>
    </xf>
    <xf numFmtId="0" fontId="63" fillId="0" borderId="30" xfId="0" applyFont="1" applyBorder="1" applyAlignment="1" applyProtection="1">
      <alignment horizontal="center"/>
      <protection locked="0"/>
    </xf>
    <xf numFmtId="164" fontId="63" fillId="2" borderId="31" xfId="1" applyFont="1" applyFill="1" applyBorder="1" applyAlignment="1">
      <alignment horizontal="center"/>
    </xf>
    <xf numFmtId="164" fontId="63" fillId="2" borderId="56" xfId="1" applyFont="1" applyFill="1" applyBorder="1" applyAlignment="1">
      <alignment horizontal="center"/>
    </xf>
    <xf numFmtId="168" fontId="63" fillId="0" borderId="30" xfId="0" applyNumberFormat="1" applyFont="1" applyBorder="1" applyProtection="1">
      <protection locked="0"/>
    </xf>
    <xf numFmtId="170" fontId="26" fillId="2" borderId="31" xfId="1" applyNumberFormat="1" applyFont="1" applyFill="1" applyBorder="1" applyAlignment="1">
      <alignment horizontal="center"/>
    </xf>
    <xf numFmtId="164" fontId="63" fillId="0" borderId="30" xfId="1" applyFont="1" applyFill="1" applyBorder="1" applyAlignment="1" applyProtection="1">
      <alignment horizontal="center"/>
      <protection locked="0"/>
    </xf>
    <xf numFmtId="164" fontId="63" fillId="0" borderId="55" xfId="1" applyFont="1" applyFill="1" applyBorder="1" applyAlignment="1" applyProtection="1">
      <alignment horizontal="center"/>
      <protection locked="0"/>
    </xf>
    <xf numFmtId="4" fontId="12" fillId="2" borderId="62" xfId="0" applyNumberFormat="1" applyFont="1" applyFill="1" applyBorder="1" applyAlignment="1">
      <alignment vertical="center" wrapText="1"/>
    </xf>
    <xf numFmtId="4" fontId="12" fillId="2" borderId="41" xfId="0" applyNumberFormat="1" applyFont="1" applyFill="1" applyBorder="1" applyAlignment="1">
      <alignment vertical="center" wrapText="1"/>
    </xf>
    <xf numFmtId="164" fontId="63" fillId="2" borderId="61" xfId="1" applyFont="1" applyFill="1" applyBorder="1" applyAlignment="1">
      <alignment horizontal="center" vertical="center"/>
    </xf>
    <xf numFmtId="14" fontId="63" fillId="0" borderId="26" xfId="0" applyNumberFormat="1" applyFont="1" applyBorder="1" applyProtection="1">
      <protection locked="0"/>
    </xf>
    <xf numFmtId="0" fontId="63" fillId="0" borderId="27" xfId="0" applyFont="1" applyBorder="1" applyAlignment="1" applyProtection="1">
      <alignment horizontal="center"/>
      <protection locked="0"/>
    </xf>
    <xf numFmtId="164" fontId="63" fillId="11" borderId="27" xfId="1" applyFont="1" applyFill="1" applyBorder="1" applyAlignment="1">
      <alignment horizontal="center"/>
    </xf>
    <xf numFmtId="164" fontId="63" fillId="0" borderId="27" xfId="1" applyFont="1" applyFill="1" applyBorder="1" applyAlignment="1" applyProtection="1">
      <alignment horizontal="center"/>
      <protection locked="0"/>
    </xf>
    <xf numFmtId="164" fontId="63" fillId="2" borderId="28" xfId="1" applyFont="1" applyFill="1" applyBorder="1" applyAlignment="1">
      <alignment horizontal="center"/>
    </xf>
    <xf numFmtId="168" fontId="63" fillId="0" borderId="27" xfId="0" applyNumberFormat="1" applyFont="1" applyBorder="1" applyProtection="1">
      <protection locked="0"/>
    </xf>
    <xf numFmtId="170" fontId="26" fillId="2" borderId="28" xfId="1" applyNumberFormat="1" applyFont="1" applyFill="1" applyBorder="1" applyAlignment="1">
      <alignment horizontal="center"/>
    </xf>
    <xf numFmtId="49" fontId="19" fillId="2" borderId="60" xfId="0" applyNumberFormat="1" applyFont="1" applyFill="1" applyBorder="1" applyAlignment="1">
      <alignment horizontal="center" vertical="center"/>
    </xf>
    <xf numFmtId="49" fontId="19" fillId="2" borderId="67" xfId="0" applyNumberFormat="1" applyFont="1" applyFill="1" applyBorder="1" applyAlignment="1">
      <alignment horizontal="center" vertical="center"/>
    </xf>
    <xf numFmtId="0" fontId="69" fillId="0" borderId="1" xfId="0" applyFont="1" applyBorder="1" applyAlignment="1" applyProtection="1">
      <alignment horizontal="left"/>
      <protection locked="0"/>
    </xf>
    <xf numFmtId="49" fontId="11" fillId="2" borderId="15" xfId="0" applyNumberFormat="1" applyFont="1" applyFill="1" applyBorder="1" applyAlignment="1">
      <alignment horizontal="left" vertical="center"/>
    </xf>
    <xf numFmtId="49" fontId="11" fillId="2" borderId="3" xfId="0" applyNumberFormat="1" applyFont="1" applyFill="1" applyBorder="1" applyAlignment="1">
      <alignment horizontal="right" vertical="center"/>
    </xf>
    <xf numFmtId="49" fontId="11" fillId="2" borderId="3" xfId="0" applyNumberFormat="1" applyFont="1" applyFill="1" applyBorder="1" applyAlignment="1">
      <alignment vertical="center"/>
    </xf>
    <xf numFmtId="4" fontId="18" fillId="2" borderId="11" xfId="0" applyNumberFormat="1" applyFont="1" applyFill="1" applyBorder="1" applyAlignment="1">
      <alignment horizontal="right" vertical="center" wrapText="1"/>
    </xf>
    <xf numFmtId="49" fontId="12" fillId="2" borderId="17" xfId="0" applyNumberFormat="1" applyFont="1" applyFill="1" applyBorder="1" applyAlignment="1">
      <alignment vertical="center"/>
    </xf>
    <xf numFmtId="0" fontId="26" fillId="2" borderId="0" xfId="0" applyFont="1" applyFill="1" applyAlignment="1">
      <alignment horizontal="right" vertical="center"/>
    </xf>
    <xf numFmtId="0" fontId="26" fillId="2" borderId="0" xfId="0" applyFont="1" applyFill="1" applyAlignment="1">
      <alignment vertical="center"/>
    </xf>
    <xf numFmtId="49" fontId="19" fillId="2" borderId="0" xfId="0" applyNumberFormat="1" applyFont="1" applyFill="1" applyAlignment="1">
      <alignment horizontal="center" vertical="center"/>
    </xf>
    <xf numFmtId="49" fontId="12" fillId="2" borderId="18" xfId="0" applyNumberFormat="1" applyFont="1" applyFill="1" applyBorder="1" applyAlignment="1">
      <alignment vertical="center"/>
    </xf>
    <xf numFmtId="49" fontId="12" fillId="2" borderId="14" xfId="0" applyNumberFormat="1" applyFont="1" applyFill="1" applyBorder="1" applyAlignment="1">
      <alignment vertical="center"/>
    </xf>
    <xf numFmtId="49" fontId="12" fillId="2" borderId="1" xfId="0" applyNumberFormat="1" applyFont="1" applyFill="1" applyBorder="1" applyAlignment="1">
      <alignment vertical="center"/>
    </xf>
    <xf numFmtId="49" fontId="12" fillId="2" borderId="13" xfId="0" applyNumberFormat="1" applyFont="1" applyFill="1" applyBorder="1" applyAlignment="1">
      <alignment vertical="center"/>
    </xf>
    <xf numFmtId="49" fontId="12" fillId="2" borderId="70" xfId="0" applyNumberFormat="1" applyFont="1" applyFill="1" applyBorder="1" applyAlignment="1">
      <alignment horizontal="left" vertical="center"/>
    </xf>
    <xf numFmtId="49" fontId="10" fillId="2" borderId="69" xfId="0" applyNumberFormat="1" applyFont="1" applyFill="1" applyBorder="1" applyAlignment="1">
      <alignment horizontal="center" vertical="center"/>
    </xf>
    <xf numFmtId="49" fontId="10" fillId="2" borderId="71" xfId="0" applyNumberFormat="1" applyFont="1" applyFill="1" applyBorder="1" applyAlignment="1">
      <alignment horizontal="center" vertical="center"/>
    </xf>
    <xf numFmtId="14" fontId="63" fillId="0" borderId="74" xfId="0" applyNumberFormat="1" applyFont="1" applyBorder="1" applyProtection="1">
      <protection locked="0"/>
    </xf>
    <xf numFmtId="0" fontId="63" fillId="0" borderId="75" xfId="0" applyFont="1" applyBorder="1" applyAlignment="1" applyProtection="1">
      <alignment horizontal="center"/>
      <protection locked="0"/>
    </xf>
    <xf numFmtId="164" fontId="63" fillId="0" borderId="75" xfId="1" applyFont="1" applyFill="1" applyBorder="1" applyAlignment="1" applyProtection="1">
      <alignment horizontal="center"/>
      <protection locked="0"/>
    </xf>
    <xf numFmtId="164" fontId="63" fillId="2" borderId="76" xfId="1" applyFont="1" applyFill="1" applyBorder="1" applyAlignment="1">
      <alignment horizontal="center"/>
    </xf>
    <xf numFmtId="0" fontId="67" fillId="0" borderId="29" xfId="3" applyFont="1" applyBorder="1" applyAlignment="1">
      <alignment vertical="center"/>
    </xf>
    <xf numFmtId="0" fontId="71" fillId="0" borderId="29" xfId="3" applyFont="1" applyBorder="1" applyAlignment="1">
      <alignment vertical="center"/>
    </xf>
    <xf numFmtId="1" fontId="72" fillId="2" borderId="15" xfId="0" applyNumberFormat="1" applyFont="1" applyFill="1" applyBorder="1" applyAlignment="1">
      <alignment vertical="center"/>
    </xf>
    <xf numFmtId="1" fontId="72" fillId="2" borderId="17" xfId="0" applyNumberFormat="1" applyFont="1" applyFill="1" applyBorder="1" applyAlignment="1">
      <alignment vertical="center"/>
    </xf>
    <xf numFmtId="1" fontId="72" fillId="2" borderId="17" xfId="1" applyNumberFormat="1" applyFont="1" applyFill="1" applyBorder="1" applyAlignment="1">
      <alignment vertical="center"/>
    </xf>
    <xf numFmtId="1" fontId="72" fillId="2" borderId="14" xfId="1" applyNumberFormat="1" applyFont="1" applyFill="1" applyBorder="1" applyAlignment="1">
      <alignment vertical="center"/>
    </xf>
    <xf numFmtId="0" fontId="74" fillId="0" borderId="0" xfId="0" applyFont="1"/>
    <xf numFmtId="0" fontId="0" fillId="0" borderId="77" xfId="0" applyBorder="1" applyAlignment="1">
      <alignment horizontal="left"/>
    </xf>
    <xf numFmtId="0" fontId="81" fillId="0" borderId="77" xfId="0" applyFont="1" applyBorder="1"/>
    <xf numFmtId="0" fontId="82" fillId="0" borderId="77" xfId="0" applyFont="1" applyBorder="1"/>
    <xf numFmtId="0" fontId="0" fillId="0" borderId="77" xfId="0" applyBorder="1"/>
    <xf numFmtId="0" fontId="83" fillId="0" borderId="77" xfId="0" applyFont="1" applyBorder="1" applyAlignment="1">
      <alignment vertical="center"/>
    </xf>
    <xf numFmtId="0" fontId="69" fillId="0" borderId="77" xfId="0" applyFont="1" applyBorder="1" applyAlignment="1">
      <alignment horizontal="left"/>
    </xf>
    <xf numFmtId="0" fontId="81" fillId="0" borderId="77" xfId="0" applyFont="1" applyBorder="1" applyAlignment="1">
      <alignment horizontal="left"/>
    </xf>
    <xf numFmtId="171" fontId="0" fillId="0" borderId="77" xfId="0" applyNumberFormat="1" applyBorder="1" applyAlignment="1">
      <alignment horizontal="left"/>
    </xf>
    <xf numFmtId="0" fontId="69" fillId="0" borderId="77" xfId="0" applyFont="1" applyBorder="1"/>
    <xf numFmtId="0" fontId="0" fillId="0" borderId="77" xfId="0" applyBorder="1" applyAlignment="1">
      <alignment horizontal="justify" vertical="center"/>
    </xf>
    <xf numFmtId="49" fontId="0" fillId="0" borderId="77" xfId="0" applyNumberFormat="1" applyBorder="1"/>
    <xf numFmtId="0" fontId="0" fillId="0" borderId="78" xfId="0" applyBorder="1" applyAlignment="1">
      <alignment horizontal="left"/>
    </xf>
    <xf numFmtId="14" fontId="0" fillId="9" borderId="0" xfId="0" applyNumberFormat="1" applyFill="1" applyAlignment="1">
      <alignment horizontal="center"/>
    </xf>
    <xf numFmtId="4" fontId="10" fillId="5" borderId="80" xfId="3" applyNumberFormat="1" applyFont="1" applyFill="1" applyBorder="1" applyAlignment="1">
      <alignment vertical="center" wrapText="1"/>
    </xf>
    <xf numFmtId="0" fontId="67" fillId="0" borderId="26" xfId="3" applyFont="1" applyBorder="1" applyAlignment="1">
      <alignment vertical="center" wrapText="1"/>
    </xf>
    <xf numFmtId="49" fontId="23" fillId="2" borderId="27" xfId="3" applyNumberFormat="1" applyFont="1" applyFill="1" applyBorder="1" applyAlignment="1">
      <alignment vertical="center"/>
    </xf>
    <xf numFmtId="0" fontId="10" fillId="2" borderId="27" xfId="3" applyFont="1" applyFill="1" applyBorder="1" applyAlignment="1">
      <alignment horizontal="right" vertical="center"/>
    </xf>
    <xf numFmtId="49" fontId="23" fillId="2" borderId="27" xfId="3" applyNumberFormat="1" applyFont="1" applyFill="1" applyBorder="1" applyAlignment="1">
      <alignment horizontal="right" vertical="center"/>
    </xf>
    <xf numFmtId="4" fontId="10" fillId="2" borderId="27" xfId="3" applyNumberFormat="1" applyFont="1" applyFill="1" applyBorder="1" applyAlignment="1">
      <alignment horizontal="right" vertical="center"/>
    </xf>
    <xf numFmtId="4" fontId="10" fillId="2" borderId="28" xfId="3" applyNumberFormat="1" applyFont="1" applyFill="1" applyBorder="1" applyAlignment="1">
      <alignment vertical="center"/>
    </xf>
    <xf numFmtId="0" fontId="26" fillId="2" borderId="83" xfId="3" applyFont="1" applyFill="1" applyBorder="1"/>
    <xf numFmtId="0" fontId="26" fillId="2" borderId="84" xfId="3" applyFont="1" applyFill="1" applyBorder="1"/>
    <xf numFmtId="49" fontId="19" fillId="2" borderId="81" xfId="3" applyNumberFormat="1" applyFont="1" applyFill="1" applyBorder="1" applyAlignment="1">
      <alignment horizontal="center" vertical="center"/>
    </xf>
    <xf numFmtId="49" fontId="19" fillId="2" borderId="1" xfId="3" applyNumberFormat="1" applyFont="1" applyFill="1" applyBorder="1" applyAlignment="1">
      <alignment vertical="center"/>
    </xf>
    <xf numFmtId="49" fontId="19" fillId="2" borderId="13" xfId="3" applyNumberFormat="1" applyFont="1" applyFill="1" applyBorder="1" applyAlignment="1">
      <alignment horizontal="center" vertical="center"/>
    </xf>
    <xf numFmtId="0" fontId="26" fillId="2" borderId="82" xfId="3" applyFont="1" applyFill="1" applyBorder="1"/>
    <xf numFmtId="49" fontId="19" fillId="2" borderId="12" xfId="3" applyNumberFormat="1" applyFont="1" applyFill="1" applyBorder="1" applyAlignment="1">
      <alignment horizontal="left" vertical="center"/>
    </xf>
    <xf numFmtId="0" fontId="26" fillId="2" borderId="81" xfId="3" applyFont="1" applyFill="1" applyBorder="1" applyAlignment="1">
      <alignment horizontal="right"/>
    </xf>
    <xf numFmtId="0" fontId="1" fillId="0" borderId="0" xfId="6"/>
    <xf numFmtId="0" fontId="55" fillId="0" borderId="0" xfId="6" applyFont="1"/>
    <xf numFmtId="0" fontId="2" fillId="0" borderId="0" xfId="6" applyFont="1"/>
    <xf numFmtId="0" fontId="30" fillId="0" borderId="0" xfId="7" applyFont="1" applyAlignment="1">
      <alignment horizontal="left"/>
    </xf>
    <xf numFmtId="0" fontId="46" fillId="0" borderId="0" xfId="8"/>
    <xf numFmtId="0" fontId="30" fillId="0" borderId="0" xfId="8" applyFont="1" applyAlignment="1">
      <alignment horizontal="left"/>
    </xf>
    <xf numFmtId="0" fontId="34" fillId="0" borderId="0" xfId="8" applyFont="1" applyAlignment="1">
      <alignment horizontal="left"/>
    </xf>
    <xf numFmtId="0" fontId="31" fillId="0" borderId="0" xfId="8" applyFont="1" applyAlignment="1">
      <alignment horizontal="left" indent="1"/>
    </xf>
    <xf numFmtId="0" fontId="31" fillId="0" borderId="0" xfId="7" applyFont="1" applyAlignment="1">
      <alignment horizontal="left" indent="1"/>
    </xf>
    <xf numFmtId="0" fontId="0" fillId="0" borderId="78" xfId="0" applyBorder="1"/>
    <xf numFmtId="0" fontId="0" fillId="17" borderId="0" xfId="0" applyFill="1"/>
    <xf numFmtId="0" fontId="55" fillId="17" borderId="85" xfId="0" applyFont="1" applyFill="1" applyBorder="1" applyAlignment="1">
      <alignment horizontal="left" wrapText="1"/>
    </xf>
    <xf numFmtId="0" fontId="55" fillId="17" borderId="85" xfId="0" applyFont="1" applyFill="1" applyBorder="1" applyAlignment="1">
      <alignment wrapText="1"/>
    </xf>
    <xf numFmtId="0" fontId="0" fillId="0" borderId="86" xfId="0" applyBorder="1" applyAlignment="1">
      <alignment horizontal="left"/>
    </xf>
    <xf numFmtId="49" fontId="84" fillId="0" borderId="77" xfId="11" applyNumberFormat="1" applyBorder="1"/>
    <xf numFmtId="0" fontId="0" fillId="0" borderId="0" xfId="0" applyAlignment="1">
      <alignment vertical="top"/>
    </xf>
    <xf numFmtId="165" fontId="14" fillId="5" borderId="15" xfId="3" applyNumberFormat="1" applyFont="1" applyFill="1" applyBorder="1"/>
    <xf numFmtId="49" fontId="23" fillId="5" borderId="46" xfId="3" applyNumberFormat="1" applyFont="1" applyFill="1" applyBorder="1" applyAlignment="1">
      <alignment vertical="center"/>
    </xf>
    <xf numFmtId="49" fontId="10" fillId="5" borderId="47" xfId="3" applyNumberFormat="1" applyFont="1" applyFill="1" applyBorder="1" applyAlignment="1">
      <alignment horizontal="right" vertical="center"/>
    </xf>
    <xf numFmtId="49" fontId="10" fillId="5" borderId="27" xfId="3" applyNumberFormat="1" applyFont="1" applyFill="1" applyBorder="1" applyAlignment="1">
      <alignment horizontal="right" vertical="center"/>
    </xf>
    <xf numFmtId="2" fontId="11" fillId="5" borderId="1" xfId="3" applyNumberFormat="1" applyFont="1" applyFill="1" applyBorder="1" applyAlignment="1">
      <alignment horizontal="left" vertical="top"/>
    </xf>
    <xf numFmtId="4" fontId="11" fillId="5" borderId="1" xfId="3" applyNumberFormat="1" applyFont="1" applyFill="1" applyBorder="1" applyAlignment="1">
      <alignment horizontal="left" vertical="top"/>
    </xf>
    <xf numFmtId="49" fontId="11" fillId="5" borderId="17" xfId="3" applyNumberFormat="1" applyFont="1" applyFill="1" applyBorder="1" applyAlignment="1">
      <alignment vertical="center"/>
    </xf>
    <xf numFmtId="168" fontId="23" fillId="3" borderId="9" xfId="3" applyNumberFormat="1" applyFont="1" applyFill="1" applyBorder="1" applyAlignment="1" applyProtection="1">
      <alignment horizontal="center" vertical="center"/>
      <protection locked="0"/>
    </xf>
    <xf numFmtId="0" fontId="0" fillId="0" borderId="0" xfId="0" applyAlignment="1">
      <alignment vertical="center" wrapText="1"/>
    </xf>
    <xf numFmtId="0" fontId="0" fillId="0" borderId="0" xfId="0" applyProtection="1">
      <protection locked="0"/>
    </xf>
    <xf numFmtId="0" fontId="0" fillId="0" borderId="87" xfId="0" applyBorder="1" applyAlignment="1">
      <alignment horizontal="left"/>
    </xf>
    <xf numFmtId="0" fontId="0" fillId="0" borderId="89" xfId="0" applyBorder="1" applyAlignment="1">
      <alignment horizontal="left"/>
    </xf>
    <xf numFmtId="0" fontId="0" fillId="0" borderId="89" xfId="0" applyBorder="1"/>
    <xf numFmtId="0" fontId="81" fillId="0" borderId="89" xfId="0" applyFont="1" applyBorder="1"/>
    <xf numFmtId="0" fontId="82" fillId="0" borderId="89" xfId="0" applyFont="1" applyBorder="1"/>
    <xf numFmtId="0" fontId="69" fillId="0" borderId="89" xfId="0" applyFont="1" applyBorder="1" applyAlignment="1">
      <alignment horizontal="left"/>
    </xf>
    <xf numFmtId="0" fontId="81" fillId="0" borderId="89" xfId="0" applyFont="1" applyBorder="1" applyAlignment="1">
      <alignment horizontal="left"/>
    </xf>
    <xf numFmtId="1" fontId="0" fillId="0" borderId="89" xfId="0" applyNumberFormat="1" applyBorder="1" applyAlignment="1">
      <alignment horizontal="left"/>
    </xf>
    <xf numFmtId="171" fontId="0" fillId="0" borderId="89" xfId="0" applyNumberFormat="1" applyBorder="1" applyAlignment="1">
      <alignment horizontal="left"/>
    </xf>
    <xf numFmtId="0" fontId="0" fillId="0" borderId="82" xfId="0" applyBorder="1" applyAlignment="1">
      <alignment horizontal="left"/>
    </xf>
    <xf numFmtId="0" fontId="0" fillId="0" borderId="88" xfId="0" applyBorder="1" applyAlignment="1">
      <alignment horizontal="left"/>
    </xf>
    <xf numFmtId="0" fontId="69" fillId="0" borderId="89" xfId="0" applyFont="1" applyBorder="1"/>
    <xf numFmtId="0" fontId="46" fillId="3" borderId="77" xfId="0" applyFont="1" applyFill="1" applyBorder="1" applyAlignment="1">
      <alignment horizontal="left"/>
    </xf>
    <xf numFmtId="0" fontId="0" fillId="0" borderId="90" xfId="0" applyBorder="1" applyAlignment="1">
      <alignment horizontal="left"/>
    </xf>
    <xf numFmtId="0" fontId="81" fillId="0" borderId="88" xfId="0" applyFont="1" applyBorder="1"/>
    <xf numFmtId="0" fontId="82" fillId="0" borderId="86" xfId="0" applyFont="1" applyBorder="1"/>
    <xf numFmtId="0" fontId="34" fillId="9" borderId="0" xfId="8" applyFont="1" applyFill="1" applyAlignment="1">
      <alignment horizontal="left"/>
    </xf>
    <xf numFmtId="0" fontId="46" fillId="9" borderId="0" xfId="9" applyFill="1"/>
    <xf numFmtId="0" fontId="31" fillId="9" borderId="0" xfId="8" applyFont="1" applyFill="1" applyAlignment="1">
      <alignment horizontal="left" indent="1"/>
    </xf>
    <xf numFmtId="0" fontId="31" fillId="9" borderId="0" xfId="7" applyFont="1" applyFill="1" applyAlignment="1">
      <alignment horizontal="left" indent="1"/>
    </xf>
    <xf numFmtId="0" fontId="69" fillId="0" borderId="0" xfId="6" applyFont="1"/>
    <xf numFmtId="0" fontId="1" fillId="0" borderId="0" xfId="7"/>
    <xf numFmtId="0" fontId="60" fillId="15" borderId="0" xfId="9" applyFont="1" applyFill="1" applyAlignment="1">
      <alignment horizontal="left" indent="1"/>
    </xf>
    <xf numFmtId="0" fontId="60" fillId="16" borderId="0" xfId="9" applyFont="1" applyFill="1" applyAlignment="1">
      <alignment horizontal="left" indent="1"/>
    </xf>
    <xf numFmtId="0" fontId="60" fillId="2" borderId="0" xfId="9" applyFont="1" applyFill="1" applyAlignment="1">
      <alignment horizontal="left" indent="1"/>
    </xf>
    <xf numFmtId="0" fontId="60" fillId="9" borderId="0" xfId="9" applyFont="1" applyFill="1" applyAlignment="1">
      <alignment horizontal="left" indent="1"/>
    </xf>
    <xf numFmtId="0" fontId="60" fillId="14" borderId="0" xfId="9" applyFont="1" applyFill="1" applyAlignment="1">
      <alignment horizontal="left" indent="1"/>
    </xf>
    <xf numFmtId="0" fontId="60" fillId="10" borderId="0" xfId="9" applyFont="1" applyFill="1" applyAlignment="1">
      <alignment horizontal="left" indent="1"/>
    </xf>
    <xf numFmtId="0" fontId="27" fillId="0" borderId="77" xfId="6" applyFont="1" applyBorder="1"/>
    <xf numFmtId="0" fontId="0" fillId="0" borderId="0" xfId="7" applyFont="1"/>
    <xf numFmtId="0" fontId="0" fillId="0" borderId="0" xfId="6" applyFont="1"/>
    <xf numFmtId="0" fontId="0" fillId="15" borderId="0" xfId="9" applyFont="1" applyFill="1"/>
    <xf numFmtId="0" fontId="46" fillId="16" borderId="0" xfId="9" applyFill="1"/>
    <xf numFmtId="0" fontId="46" fillId="2" borderId="0" xfId="9" applyFill="1"/>
    <xf numFmtId="0" fontId="46" fillId="14" borderId="0" xfId="9" applyFill="1"/>
    <xf numFmtId="0" fontId="46" fillId="19" borderId="0" xfId="9" applyFill="1"/>
    <xf numFmtId="0" fontId="46" fillId="15" borderId="0" xfId="9" applyFill="1"/>
    <xf numFmtId="14" fontId="73" fillId="18" borderId="0" xfId="12" applyNumberFormat="1" applyFont="1" applyFill="1"/>
    <xf numFmtId="0" fontId="30" fillId="0" borderId="0" xfId="12" applyFont="1" applyAlignment="1">
      <alignment horizontal="left"/>
    </xf>
    <xf numFmtId="0" fontId="34" fillId="0" borderId="0" xfId="12" applyFont="1" applyAlignment="1">
      <alignment horizontal="left"/>
    </xf>
    <xf numFmtId="0" fontId="30" fillId="17" borderId="0" xfId="12" applyFont="1" applyFill="1" applyAlignment="1">
      <alignment horizontal="left"/>
    </xf>
    <xf numFmtId="0" fontId="46" fillId="0" borderId="0" xfId="12"/>
    <xf numFmtId="0" fontId="34" fillId="0" borderId="0" xfId="12" applyFont="1"/>
    <xf numFmtId="0" fontId="34" fillId="0" borderId="0" xfId="12" applyFont="1" applyAlignment="1">
      <alignment horizontal="center" vertical="center"/>
    </xf>
    <xf numFmtId="0" fontId="85" fillId="0" borderId="0" xfId="13"/>
    <xf numFmtId="0" fontId="31" fillId="0" borderId="0" xfId="12" applyFont="1" applyAlignment="1">
      <alignment horizontal="left" indent="1"/>
    </xf>
    <xf numFmtId="0" fontId="0" fillId="0" borderId="0" xfId="12" applyFont="1"/>
    <xf numFmtId="0" fontId="46" fillId="0" borderId="0" xfId="14"/>
    <xf numFmtId="0" fontId="31" fillId="9" borderId="0" xfId="12" applyFont="1" applyFill="1" applyAlignment="1">
      <alignment horizontal="left" indent="1"/>
    </xf>
    <xf numFmtId="0" fontId="2" fillId="0" borderId="0" xfId="12" applyFont="1"/>
    <xf numFmtId="0" fontId="0" fillId="9" borderId="0" xfId="12" applyFont="1" applyFill="1"/>
    <xf numFmtId="0" fontId="46" fillId="9" borderId="0" xfId="12" applyFill="1"/>
    <xf numFmtId="0" fontId="34" fillId="9" borderId="0" xfId="12" applyFont="1" applyFill="1" applyAlignment="1">
      <alignment horizontal="left"/>
    </xf>
    <xf numFmtId="0" fontId="2" fillId="9" borderId="0" xfId="12" applyFont="1" applyFill="1"/>
    <xf numFmtId="0" fontId="30" fillId="9" borderId="0" xfId="12" applyFont="1" applyFill="1" applyAlignment="1">
      <alignment horizontal="left"/>
    </xf>
    <xf numFmtId="0" fontId="46" fillId="9" borderId="0" xfId="14" applyFill="1"/>
    <xf numFmtId="0" fontId="46" fillId="0" borderId="0" xfId="9"/>
    <xf numFmtId="49" fontId="5" fillId="4" borderId="21" xfId="3" applyNumberFormat="1" applyFont="1" applyFill="1" applyBorder="1" applyAlignment="1">
      <alignment horizontal="center" vertical="center"/>
    </xf>
    <xf numFmtId="0" fontId="86" fillId="0" borderId="0" xfId="0" applyFont="1"/>
    <xf numFmtId="0" fontId="87" fillId="0" borderId="0" xfId="0" applyFont="1"/>
    <xf numFmtId="0" fontId="0" fillId="5" borderId="0" xfId="0" applyFill="1"/>
    <xf numFmtId="0" fontId="75" fillId="5" borderId="0" xfId="0" applyFont="1" applyFill="1" applyAlignment="1">
      <alignment horizontal="left" vertical="center"/>
    </xf>
    <xf numFmtId="0" fontId="88" fillId="5" borderId="0" xfId="0" applyFont="1" applyFill="1" applyAlignment="1">
      <alignment horizontal="left" vertical="center"/>
    </xf>
    <xf numFmtId="0" fontId="79" fillId="0" borderId="0" xfId="2" applyFont="1" applyAlignment="1" applyProtection="1"/>
    <xf numFmtId="0" fontId="79" fillId="5" borderId="0" xfId="2" applyFont="1" applyFill="1" applyAlignment="1" applyProtection="1"/>
    <xf numFmtId="0" fontId="26" fillId="0" borderId="0" xfId="3" applyFont="1"/>
    <xf numFmtId="0" fontId="75" fillId="5" borderId="0" xfId="3" applyFont="1" applyFill="1"/>
    <xf numFmtId="0" fontId="55" fillId="0" borderId="0" xfId="0" applyFont="1"/>
    <xf numFmtId="0" fontId="32" fillId="21" borderId="0" xfId="2" applyFill="1" applyAlignment="1" applyProtection="1"/>
    <xf numFmtId="0" fontId="0" fillId="20" borderId="0" xfId="0" applyFill="1" applyAlignment="1">
      <alignment horizontal="center" vertical="center" wrapText="1"/>
    </xf>
    <xf numFmtId="0" fontId="32" fillId="0" borderId="0" xfId="2" applyFill="1" applyAlignment="1" applyProtection="1">
      <alignment horizontal="center"/>
      <protection locked="0"/>
    </xf>
    <xf numFmtId="0" fontId="0" fillId="20" borderId="0" xfId="0" applyFill="1" applyAlignment="1">
      <alignment horizontal="center" vertical="top" wrapText="1"/>
    </xf>
    <xf numFmtId="0" fontId="90" fillId="5" borderId="0" xfId="0" applyFont="1" applyFill="1" applyAlignment="1">
      <alignment horizontal="left" vertical="center" wrapText="1"/>
    </xf>
    <xf numFmtId="0" fontId="64" fillId="14" borderId="0" xfId="0" applyFont="1" applyFill="1" applyAlignment="1">
      <alignment horizontal="center" vertical="center" wrapText="1"/>
    </xf>
    <xf numFmtId="49" fontId="19" fillId="2" borderId="63" xfId="0" applyNumberFormat="1" applyFont="1" applyFill="1" applyBorder="1" applyAlignment="1">
      <alignment horizontal="center" vertical="center" wrapText="1"/>
    </xf>
    <xf numFmtId="49" fontId="19" fillId="2" borderId="66" xfId="0" applyNumberFormat="1" applyFont="1" applyFill="1" applyBorder="1" applyAlignment="1">
      <alignment horizontal="center" vertical="center" wrapText="1"/>
    </xf>
    <xf numFmtId="0" fontId="63" fillId="0" borderId="51" xfId="0" applyFont="1" applyBorder="1" applyAlignment="1" applyProtection="1">
      <alignment horizontal="center"/>
      <protection locked="0"/>
    </xf>
    <xf numFmtId="0" fontId="63" fillId="0" borderId="52" xfId="0" applyFont="1" applyBorder="1" applyAlignment="1" applyProtection="1">
      <alignment horizontal="center"/>
      <protection locked="0"/>
    </xf>
    <xf numFmtId="0" fontId="63" fillId="0" borderId="53" xfId="0" applyFont="1" applyBorder="1" applyAlignment="1" applyProtection="1">
      <alignment horizontal="center"/>
      <protection locked="0"/>
    </xf>
    <xf numFmtId="49" fontId="19" fillId="2" borderId="72" xfId="0" applyNumberFormat="1" applyFont="1" applyFill="1" applyBorder="1" applyAlignment="1">
      <alignment horizontal="center" vertical="center"/>
    </xf>
    <xf numFmtId="49" fontId="26" fillId="2" borderId="60" xfId="0" applyNumberFormat="1" applyFont="1" applyFill="1" applyBorder="1" applyAlignment="1">
      <alignment horizontal="center" vertical="center"/>
    </xf>
    <xf numFmtId="49" fontId="10" fillId="2" borderId="72" xfId="0" applyNumberFormat="1" applyFont="1" applyFill="1" applyBorder="1" applyAlignment="1">
      <alignment horizontal="center" vertical="center" wrapText="1"/>
    </xf>
    <xf numFmtId="49" fontId="10" fillId="2" borderId="60" xfId="0" applyNumberFormat="1" applyFont="1" applyFill="1" applyBorder="1" applyAlignment="1">
      <alignment horizontal="center" vertical="center" wrapText="1"/>
    </xf>
    <xf numFmtId="49" fontId="23" fillId="2" borderId="72" xfId="0" applyNumberFormat="1" applyFont="1" applyFill="1" applyBorder="1" applyAlignment="1">
      <alignment horizontal="center" vertical="top" wrapText="1"/>
    </xf>
    <xf numFmtId="49" fontId="23" fillId="2" borderId="60" xfId="0" applyNumberFormat="1" applyFont="1" applyFill="1" applyBorder="1" applyAlignment="1">
      <alignment horizontal="center" vertical="top" wrapText="1"/>
    </xf>
    <xf numFmtId="49" fontId="19" fillId="2" borderId="60" xfId="0" applyNumberFormat="1" applyFont="1" applyFill="1" applyBorder="1" applyAlignment="1">
      <alignment horizontal="center" vertical="center" wrapText="1"/>
    </xf>
    <xf numFmtId="0" fontId="63" fillId="0" borderId="65" xfId="0" applyFont="1" applyBorder="1" applyAlignment="1" applyProtection="1">
      <alignment horizontal="center"/>
      <protection locked="0"/>
    </xf>
    <xf numFmtId="0" fontId="63" fillId="0" borderId="68" xfId="0" applyFont="1" applyBorder="1" applyAlignment="1" applyProtection="1">
      <alignment horizontal="center"/>
      <protection locked="0"/>
    </xf>
    <xf numFmtId="0" fontId="63" fillId="0" borderId="65" xfId="0" applyFont="1" applyBorder="1" applyAlignment="1" applyProtection="1">
      <alignment horizontal="left"/>
      <protection locked="0"/>
    </xf>
    <xf numFmtId="0" fontId="63" fillId="0" borderId="54" xfId="0" applyFont="1" applyBorder="1" applyAlignment="1" applyProtection="1">
      <alignment horizontal="left"/>
      <protection locked="0"/>
    </xf>
    <xf numFmtId="0" fontId="63" fillId="0" borderId="68" xfId="0" applyFont="1" applyBorder="1" applyAlignment="1" applyProtection="1">
      <alignment horizontal="left"/>
      <protection locked="0"/>
    </xf>
    <xf numFmtId="0" fontId="63" fillId="0" borderId="51" xfId="0" applyFont="1" applyBorder="1" applyAlignment="1" applyProtection="1">
      <alignment horizontal="left"/>
      <protection locked="0"/>
    </xf>
    <xf numFmtId="0" fontId="63" fillId="0" borderId="52" xfId="0" applyFont="1" applyBorder="1" applyAlignment="1" applyProtection="1">
      <alignment horizontal="left"/>
      <protection locked="0"/>
    </xf>
    <xf numFmtId="0" fontId="63" fillId="0" borderId="53" xfId="0" applyFont="1" applyBorder="1" applyAlignment="1" applyProtection="1">
      <alignment horizontal="left"/>
      <protection locked="0"/>
    </xf>
    <xf numFmtId="49" fontId="26" fillId="2" borderId="60" xfId="0" applyNumberFormat="1" applyFont="1" applyFill="1" applyBorder="1" applyAlignment="1">
      <alignment horizontal="center" vertical="center" wrapText="1"/>
    </xf>
    <xf numFmtId="49" fontId="10" fillId="2" borderId="63" xfId="0" applyNumberFormat="1" applyFont="1" applyFill="1" applyBorder="1" applyAlignment="1">
      <alignment horizontal="center" vertical="center" wrapText="1"/>
    </xf>
    <xf numFmtId="0" fontId="76" fillId="0" borderId="0" xfId="2" applyFont="1" applyAlignment="1" applyProtection="1">
      <alignment horizontal="center"/>
    </xf>
    <xf numFmtId="0" fontId="63" fillId="0" borderId="59" xfId="0" applyFont="1" applyBorder="1" applyAlignment="1" applyProtection="1">
      <alignment horizontal="center"/>
      <protection locked="0"/>
    </xf>
    <xf numFmtId="0" fontId="63" fillId="0" borderId="57" xfId="0" applyFont="1" applyBorder="1" applyAlignment="1" applyProtection="1">
      <alignment horizontal="center"/>
      <protection locked="0"/>
    </xf>
    <xf numFmtId="0" fontId="63" fillId="0" borderId="58" xfId="0" applyFont="1" applyBorder="1" applyAlignment="1" applyProtection="1">
      <alignment horizontal="center"/>
      <protection locked="0"/>
    </xf>
    <xf numFmtId="49" fontId="19" fillId="2" borderId="0" xfId="0" applyNumberFormat="1" applyFont="1" applyFill="1" applyAlignment="1">
      <alignment horizontal="center" vertical="center"/>
    </xf>
    <xf numFmtId="0" fontId="63" fillId="0" borderId="30" xfId="0" applyFont="1" applyBorder="1" applyAlignment="1" applyProtection="1">
      <alignment horizontal="center"/>
      <protection locked="0"/>
    </xf>
    <xf numFmtId="49" fontId="11" fillId="2" borderId="57" xfId="3" applyNumberFormat="1" applyFont="1" applyFill="1" applyBorder="1" applyAlignment="1">
      <alignment horizontal="center" vertical="center"/>
    </xf>
    <xf numFmtId="49" fontId="11" fillId="2" borderId="58" xfId="3" applyNumberFormat="1" applyFont="1" applyFill="1" applyBorder="1" applyAlignment="1">
      <alignment horizontal="center" vertical="center"/>
    </xf>
    <xf numFmtId="49" fontId="19" fillId="2" borderId="83" xfId="3" applyNumberFormat="1" applyFont="1" applyFill="1" applyBorder="1" applyAlignment="1">
      <alignment horizontal="center" wrapText="1"/>
    </xf>
    <xf numFmtId="49" fontId="19" fillId="2" borderId="84" xfId="3" applyNumberFormat="1" applyFont="1" applyFill="1" applyBorder="1" applyAlignment="1">
      <alignment horizontal="center" wrapText="1"/>
    </xf>
    <xf numFmtId="49" fontId="19" fillId="2" borderId="81" xfId="3" applyNumberFormat="1" applyFont="1" applyFill="1" applyBorder="1" applyAlignment="1">
      <alignment horizontal="center" wrapText="1"/>
    </xf>
    <xf numFmtId="49" fontId="19" fillId="2" borderId="14" xfId="3" applyNumberFormat="1" applyFont="1" applyFill="1" applyBorder="1" applyAlignment="1">
      <alignment horizontal="center" wrapText="1"/>
    </xf>
    <xf numFmtId="49" fontId="19" fillId="2" borderId="1" xfId="3" applyNumberFormat="1" applyFont="1" applyFill="1" applyBorder="1" applyAlignment="1">
      <alignment horizontal="center" wrapText="1"/>
    </xf>
    <xf numFmtId="49" fontId="19" fillId="2" borderId="13" xfId="3" applyNumberFormat="1" applyFont="1" applyFill="1" applyBorder="1" applyAlignment="1">
      <alignment horizontal="center" wrapText="1"/>
    </xf>
    <xf numFmtId="49" fontId="26" fillId="3" borderId="65" xfId="3" applyNumberFormat="1" applyFont="1" applyFill="1" applyBorder="1" applyAlignment="1" applyProtection="1">
      <alignment horizontal="center" vertical="center"/>
      <protection locked="0"/>
    </xf>
    <xf numFmtId="49" fontId="26" fillId="3" borderId="54" xfId="3" applyNumberFormat="1" applyFont="1" applyFill="1" applyBorder="1" applyAlignment="1" applyProtection="1">
      <alignment horizontal="center" vertical="center"/>
      <protection locked="0"/>
    </xf>
    <xf numFmtId="49" fontId="26" fillId="3" borderId="68" xfId="3" applyNumberFormat="1" applyFont="1" applyFill="1" applyBorder="1" applyAlignment="1" applyProtection="1">
      <alignment horizontal="center" vertical="center"/>
      <protection locked="0"/>
    </xf>
    <xf numFmtId="0" fontId="8" fillId="2" borderId="17" xfId="0" applyFont="1" applyFill="1" applyBorder="1" applyAlignment="1">
      <alignment horizontal="right" vertical="center"/>
    </xf>
    <xf numFmtId="0" fontId="8" fillId="2" borderId="0" xfId="0" applyFont="1" applyFill="1" applyAlignment="1">
      <alignment horizontal="right" vertical="center"/>
    </xf>
    <xf numFmtId="0" fontId="9" fillId="3" borderId="0" xfId="0" applyFont="1" applyFill="1" applyAlignment="1" applyProtection="1">
      <alignment horizontal="center" vertical="center" wrapText="1"/>
      <protection locked="0"/>
    </xf>
    <xf numFmtId="0" fontId="9" fillId="0" borderId="0" xfId="0" applyFont="1" applyAlignment="1" applyProtection="1">
      <alignment horizontal="center" vertical="center" wrapText="1" shrinkToFit="1"/>
      <protection locked="0"/>
    </xf>
    <xf numFmtId="0" fontId="63" fillId="0" borderId="27" xfId="0" applyFont="1" applyBorder="1" applyAlignment="1" applyProtection="1">
      <alignment horizontal="center"/>
      <protection locked="0"/>
    </xf>
    <xf numFmtId="49" fontId="19" fillId="2" borderId="73" xfId="0" applyNumberFormat="1" applyFont="1" applyFill="1" applyBorder="1" applyAlignment="1">
      <alignment horizontal="center" vertical="center"/>
    </xf>
    <xf numFmtId="49" fontId="19" fillId="2" borderId="67" xfId="0" applyNumberFormat="1" applyFont="1" applyFill="1" applyBorder="1" applyAlignment="1">
      <alignment horizontal="center" vertical="center"/>
    </xf>
    <xf numFmtId="0" fontId="9" fillId="3" borderId="18" xfId="0" applyFont="1" applyFill="1" applyBorder="1" applyAlignment="1" applyProtection="1">
      <alignment horizontal="center" vertical="center" wrapText="1"/>
      <protection locked="0"/>
    </xf>
    <xf numFmtId="0" fontId="8" fillId="12" borderId="0" xfId="0" applyFont="1" applyFill="1" applyAlignment="1">
      <alignment horizontal="right" vertical="center"/>
    </xf>
    <xf numFmtId="0" fontId="9" fillId="0" borderId="18" xfId="0" applyFont="1" applyBorder="1" applyAlignment="1" applyProtection="1">
      <alignment horizontal="center" vertical="center" wrapText="1" shrinkToFit="1"/>
      <protection locked="0"/>
    </xf>
    <xf numFmtId="0" fontId="0" fillId="0" borderId="0" xfId="0" applyAlignment="1" applyProtection="1">
      <alignment horizontal="center" wrapText="1"/>
      <protection locked="0"/>
    </xf>
    <xf numFmtId="0" fontId="0" fillId="0" borderId="18" xfId="0" applyBorder="1" applyAlignment="1" applyProtection="1">
      <alignment horizontal="center" wrapText="1"/>
      <protection locked="0"/>
    </xf>
    <xf numFmtId="0" fontId="63" fillId="0" borderId="75" xfId="0" applyFont="1" applyBorder="1" applyAlignment="1" applyProtection="1">
      <alignment horizontal="center"/>
      <protection locked="0"/>
    </xf>
    <xf numFmtId="0" fontId="63" fillId="0" borderId="54" xfId="0" applyFont="1" applyBorder="1" applyAlignment="1" applyProtection="1">
      <alignment horizontal="center"/>
      <protection locked="0"/>
    </xf>
    <xf numFmtId="164" fontId="62" fillId="2" borderId="64" xfId="1" applyFont="1" applyFill="1" applyBorder="1" applyAlignment="1">
      <alignment horizontal="left" vertical="center"/>
    </xf>
    <xf numFmtId="0" fontId="26" fillId="0" borderId="0" xfId="3" applyFont="1" applyAlignment="1">
      <alignment horizontal="center"/>
    </xf>
    <xf numFmtId="0" fontId="65" fillId="13" borderId="0" xfId="0" applyFont="1" applyFill="1" applyAlignment="1">
      <alignment horizontal="center" wrapText="1"/>
    </xf>
    <xf numFmtId="0" fontId="65" fillId="13" borderId="1" xfId="0" applyFont="1" applyFill="1" applyBorder="1" applyAlignment="1">
      <alignment horizontal="center" wrapText="1"/>
    </xf>
    <xf numFmtId="0" fontId="65" fillId="13" borderId="0" xfId="0" applyFont="1" applyFill="1" applyAlignment="1">
      <alignment horizontal="center" vertical="center" wrapText="1"/>
    </xf>
    <xf numFmtId="0" fontId="65" fillId="13" borderId="1" xfId="0" applyFont="1" applyFill="1" applyBorder="1" applyAlignment="1">
      <alignment horizontal="center" vertical="center" wrapText="1"/>
    </xf>
    <xf numFmtId="49" fontId="11" fillId="2" borderId="1" xfId="3" applyNumberFormat="1" applyFont="1" applyFill="1" applyBorder="1" applyAlignment="1">
      <alignment horizontal="right" vertical="center"/>
    </xf>
    <xf numFmtId="49" fontId="19" fillId="2" borderId="14" xfId="3" applyNumberFormat="1" applyFont="1" applyFill="1" applyBorder="1" applyAlignment="1">
      <alignment horizontal="center" vertical="center"/>
    </xf>
    <xf numFmtId="49" fontId="19" fillId="2" borderId="13" xfId="3" applyNumberFormat="1" applyFont="1" applyFill="1" applyBorder="1" applyAlignment="1">
      <alignment horizontal="center" vertical="center"/>
    </xf>
    <xf numFmtId="49" fontId="19" fillId="2" borderId="82" xfId="3" applyNumberFormat="1" applyFont="1" applyFill="1" applyBorder="1" applyAlignment="1">
      <alignment horizontal="center" wrapText="1"/>
    </xf>
    <xf numFmtId="49" fontId="19" fillId="2" borderId="12" xfId="3" applyNumberFormat="1" applyFont="1" applyFill="1" applyBorder="1" applyAlignment="1">
      <alignment horizontal="center" wrapText="1"/>
    </xf>
    <xf numFmtId="0" fontId="70" fillId="0" borderId="0" xfId="0" applyFont="1" applyAlignment="1" applyProtection="1">
      <alignment horizontal="center"/>
      <protection locked="0"/>
    </xf>
    <xf numFmtId="49" fontId="19" fillId="2" borderId="17" xfId="0" applyNumberFormat="1" applyFont="1" applyFill="1" applyBorder="1" applyAlignment="1">
      <alignment horizontal="center" vertical="center"/>
    </xf>
    <xf numFmtId="49" fontId="12" fillId="2" borderId="14" xfId="0" applyNumberFormat="1" applyFont="1" applyFill="1" applyBorder="1" applyAlignment="1">
      <alignment horizontal="right" vertical="center"/>
    </xf>
    <xf numFmtId="49" fontId="12" fillId="2" borderId="1" xfId="0" applyNumberFormat="1" applyFont="1" applyFill="1" applyBorder="1" applyAlignment="1">
      <alignment horizontal="right" vertical="center"/>
    </xf>
    <xf numFmtId="0" fontId="0" fillId="0" borderId="15"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13" xfId="0" applyBorder="1" applyAlignment="1" applyProtection="1">
      <alignment horizontal="center" wrapText="1"/>
      <protection locked="0"/>
    </xf>
    <xf numFmtId="49" fontId="11" fillId="2" borderId="24" xfId="0" applyNumberFormat="1" applyFont="1" applyFill="1" applyBorder="1" applyAlignment="1">
      <alignment horizontal="center" vertical="center" wrapText="1"/>
    </xf>
    <xf numFmtId="165" fontId="14" fillId="2" borderId="17" xfId="0" applyNumberFormat="1" applyFont="1" applyFill="1" applyBorder="1" applyAlignment="1">
      <alignment horizontal="left"/>
    </xf>
    <xf numFmtId="165" fontId="14" fillId="2" borderId="0" xfId="0" applyNumberFormat="1" applyFont="1" applyFill="1" applyAlignment="1">
      <alignment horizontal="left"/>
    </xf>
    <xf numFmtId="164" fontId="16" fillId="2" borderId="24" xfId="1" applyFont="1" applyFill="1" applyBorder="1" applyAlignment="1">
      <alignment horizontal="center" vertical="center"/>
    </xf>
    <xf numFmtId="4" fontId="11" fillId="2" borderId="63" xfId="0" applyNumberFormat="1" applyFont="1" applyFill="1" applyBorder="1" applyAlignment="1">
      <alignment horizontal="left" vertical="center"/>
    </xf>
    <xf numFmtId="4" fontId="11" fillId="2" borderId="60" xfId="0" applyNumberFormat="1" applyFont="1" applyFill="1" applyBorder="1" applyAlignment="1">
      <alignment horizontal="left" vertical="center"/>
    </xf>
    <xf numFmtId="164" fontId="62" fillId="2" borderId="60" xfId="1" applyFont="1" applyFill="1" applyBorder="1" applyAlignment="1">
      <alignment horizontal="left" vertical="center"/>
    </xf>
    <xf numFmtId="49" fontId="11" fillId="5" borderId="50" xfId="3" applyNumberFormat="1" applyFont="1" applyFill="1" applyBorder="1" applyAlignment="1">
      <alignment horizontal="right" vertical="center"/>
    </xf>
    <xf numFmtId="0" fontId="8" fillId="0" borderId="10" xfId="3" applyFont="1" applyBorder="1" applyAlignment="1">
      <alignment horizontal="center" vertical="center" textRotation="90" wrapText="1"/>
    </xf>
    <xf numFmtId="0" fontId="8" fillId="0" borderId="25" xfId="3" applyFont="1" applyBorder="1" applyAlignment="1">
      <alignment horizontal="center" vertical="center" textRotation="90"/>
    </xf>
    <xf numFmtId="0" fontId="8" fillId="0" borderId="48" xfId="3" applyFont="1" applyBorder="1" applyAlignment="1">
      <alignment horizontal="center" vertical="center" textRotation="90"/>
    </xf>
    <xf numFmtId="49" fontId="21" fillId="0" borderId="1" xfId="3" applyNumberFormat="1" applyFont="1" applyBorder="1" applyAlignment="1" applyProtection="1">
      <alignment horizontal="center"/>
      <protection locked="0"/>
    </xf>
    <xf numFmtId="49" fontId="12" fillId="4" borderId="0" xfId="3" applyNumberFormat="1" applyFont="1" applyFill="1" applyAlignment="1">
      <alignment horizontal="right" vertical="center"/>
    </xf>
    <xf numFmtId="49" fontId="13" fillId="4" borderId="17" xfId="3" applyNumberFormat="1" applyFont="1" applyFill="1" applyBorder="1" applyAlignment="1">
      <alignment horizontal="center" vertical="center"/>
    </xf>
    <xf numFmtId="49" fontId="13" fillId="4" borderId="0" xfId="3" applyNumberFormat="1" applyFont="1" applyFill="1" applyAlignment="1">
      <alignment horizontal="center" vertical="center"/>
    </xf>
    <xf numFmtId="49" fontId="12" fillId="3" borderId="0" xfId="3" applyNumberFormat="1" applyFont="1" applyFill="1" applyAlignment="1" applyProtection="1">
      <alignment horizontal="right" vertical="center"/>
      <protection locked="0"/>
    </xf>
    <xf numFmtId="0" fontId="12" fillId="0" borderId="0" xfId="3" applyFont="1" applyAlignment="1" applyProtection="1">
      <alignment horizontal="center"/>
      <protection locked="0"/>
    </xf>
    <xf numFmtId="49" fontId="26" fillId="3" borderId="65" xfId="3" applyNumberFormat="1" applyFont="1" applyFill="1" applyBorder="1" applyAlignment="1" applyProtection="1">
      <alignment horizontal="left" vertical="center"/>
      <protection locked="0"/>
    </xf>
    <xf numFmtId="49" fontId="26" fillId="3" borderId="54" xfId="3" applyNumberFormat="1" applyFont="1" applyFill="1" applyBorder="1" applyAlignment="1" applyProtection="1">
      <alignment horizontal="left" vertical="center"/>
      <protection locked="0"/>
    </xf>
    <xf numFmtId="49" fontId="26" fillId="3" borderId="79" xfId="3" applyNumberFormat="1" applyFont="1" applyFill="1" applyBorder="1" applyAlignment="1" applyProtection="1">
      <alignment horizontal="left" vertical="center"/>
      <protection locked="0"/>
    </xf>
    <xf numFmtId="49" fontId="8" fillId="5" borderId="15" xfId="3" applyNumberFormat="1" applyFont="1" applyFill="1" applyBorder="1" applyAlignment="1">
      <alignment horizontal="left" vertical="center"/>
    </xf>
    <xf numFmtId="49" fontId="8" fillId="5" borderId="3" xfId="3" applyNumberFormat="1" applyFont="1" applyFill="1" applyBorder="1" applyAlignment="1">
      <alignment horizontal="left" vertical="center"/>
    </xf>
    <xf numFmtId="49" fontId="8" fillId="5" borderId="17" xfId="3" applyNumberFormat="1" applyFont="1" applyFill="1" applyBorder="1" applyAlignment="1">
      <alignment horizontal="left" vertical="center"/>
    </xf>
    <xf numFmtId="49" fontId="8" fillId="5" borderId="0" xfId="3" applyNumberFormat="1" applyFont="1" applyFill="1" applyAlignment="1">
      <alignment horizontal="left" vertical="center"/>
    </xf>
    <xf numFmtId="49" fontId="8" fillId="5" borderId="14" xfId="3" applyNumberFormat="1" applyFont="1" applyFill="1" applyBorder="1" applyAlignment="1">
      <alignment horizontal="left" vertical="center"/>
    </xf>
    <xf numFmtId="49" fontId="8" fillId="5" borderId="1" xfId="3" applyNumberFormat="1" applyFont="1" applyFill="1" applyBorder="1" applyAlignment="1">
      <alignment horizontal="left" vertical="center"/>
    </xf>
    <xf numFmtId="49" fontId="12" fillId="0" borderId="0" xfId="3" applyNumberFormat="1" applyFont="1" applyAlignment="1" applyProtection="1">
      <alignment horizontal="center" vertical="center" wrapText="1"/>
      <protection locked="0"/>
    </xf>
    <xf numFmtId="49" fontId="12" fillId="0" borderId="3" xfId="3" applyNumberFormat="1" applyFont="1" applyBorder="1" applyAlignment="1" applyProtection="1">
      <alignment horizontal="center" vertical="center" wrapText="1"/>
      <protection locked="0"/>
    </xf>
    <xf numFmtId="49" fontId="12" fillId="0" borderId="1" xfId="3" applyNumberFormat="1" applyFont="1" applyBorder="1" applyAlignment="1" applyProtection="1">
      <alignment horizontal="center" vertical="center" wrapText="1"/>
      <protection locked="0"/>
    </xf>
    <xf numFmtId="49" fontId="13" fillId="4" borderId="10" xfId="3" applyNumberFormat="1" applyFont="1" applyFill="1" applyBorder="1" applyAlignment="1">
      <alignment horizontal="center" wrapText="1"/>
    </xf>
    <xf numFmtId="49" fontId="13" fillId="4" borderId="12" xfId="3" applyNumberFormat="1" applyFont="1" applyFill="1" applyBorder="1" applyAlignment="1">
      <alignment horizontal="center" wrapText="1"/>
    </xf>
    <xf numFmtId="49" fontId="13" fillId="4" borderId="14" xfId="3" applyNumberFormat="1" applyFont="1" applyFill="1" applyBorder="1" applyAlignment="1">
      <alignment horizontal="center" vertical="center"/>
    </xf>
    <xf numFmtId="49" fontId="13" fillId="4" borderId="1" xfId="3" applyNumberFormat="1" applyFont="1" applyFill="1" applyBorder="1" applyAlignment="1">
      <alignment horizontal="center" vertical="center"/>
    </xf>
    <xf numFmtId="49" fontId="13" fillId="4" borderId="13" xfId="3" applyNumberFormat="1" applyFont="1" applyFill="1" applyBorder="1" applyAlignment="1">
      <alignment horizontal="center" vertical="center"/>
    </xf>
    <xf numFmtId="49" fontId="13" fillId="4" borderId="17" xfId="3" applyNumberFormat="1" applyFont="1" applyFill="1" applyBorder="1" applyAlignment="1">
      <alignment horizontal="center" wrapText="1"/>
    </xf>
    <xf numFmtId="49" fontId="13" fillId="4" borderId="0" xfId="3" applyNumberFormat="1" applyFont="1" applyFill="1" applyAlignment="1">
      <alignment horizontal="center" wrapText="1"/>
    </xf>
    <xf numFmtId="4" fontId="10" fillId="5" borderId="11" xfId="3" applyNumberFormat="1" applyFont="1" applyFill="1" applyBorder="1" applyAlignment="1">
      <alignment horizontal="center" vertical="center"/>
    </xf>
    <xf numFmtId="4" fontId="10" fillId="5" borderId="18" xfId="3" applyNumberFormat="1" applyFont="1" applyFill="1" applyBorder="1" applyAlignment="1">
      <alignment horizontal="center" vertical="center"/>
    </xf>
    <xf numFmtId="4" fontId="10" fillId="5" borderId="10" xfId="3" applyNumberFormat="1" applyFont="1" applyFill="1" applyBorder="1" applyAlignment="1">
      <alignment horizontal="center" vertical="center"/>
    </xf>
    <xf numFmtId="4" fontId="10" fillId="5" borderId="25" xfId="3" applyNumberFormat="1" applyFont="1" applyFill="1" applyBorder="1" applyAlignment="1">
      <alignment horizontal="center" vertical="center"/>
    </xf>
    <xf numFmtId="166" fontId="10" fillId="5" borderId="10" xfId="3" applyNumberFormat="1" applyFont="1" applyFill="1" applyBorder="1" applyAlignment="1">
      <alignment horizontal="center" vertical="center"/>
    </xf>
    <xf numFmtId="166" fontId="10" fillId="5" borderId="25" xfId="3" applyNumberFormat="1" applyFont="1" applyFill="1" applyBorder="1" applyAlignment="1">
      <alignment horizontal="center" vertical="center"/>
    </xf>
    <xf numFmtId="166" fontId="19" fillId="5" borderId="25" xfId="3" applyNumberFormat="1" applyFont="1" applyFill="1" applyBorder="1" applyAlignment="1">
      <alignment horizontal="center" vertical="center"/>
    </xf>
    <xf numFmtId="166" fontId="19" fillId="5" borderId="12" xfId="3" applyNumberFormat="1" applyFont="1" applyFill="1" applyBorder="1" applyAlignment="1">
      <alignment horizontal="center" vertical="center"/>
    </xf>
    <xf numFmtId="49" fontId="12" fillId="5" borderId="14" xfId="3" applyNumberFormat="1" applyFont="1" applyFill="1" applyBorder="1" applyAlignment="1">
      <alignment horizontal="center" vertical="center"/>
    </xf>
    <xf numFmtId="49" fontId="12" fillId="5" borderId="1" xfId="3" applyNumberFormat="1" applyFont="1" applyFill="1" applyBorder="1" applyAlignment="1">
      <alignment horizontal="center" vertical="center"/>
    </xf>
    <xf numFmtId="49" fontId="12" fillId="5" borderId="1" xfId="3" applyNumberFormat="1" applyFont="1" applyFill="1" applyBorder="1" applyAlignment="1">
      <alignment horizontal="right" vertical="center"/>
    </xf>
    <xf numFmtId="49" fontId="23" fillId="3" borderId="9" xfId="3" applyNumberFormat="1" applyFont="1" applyFill="1" applyBorder="1" applyAlignment="1" applyProtection="1">
      <alignment horizontal="center" vertical="center" wrapText="1"/>
      <protection locked="0"/>
    </xf>
    <xf numFmtId="49" fontId="11" fillId="5" borderId="24" xfId="3" applyNumberFormat="1" applyFont="1" applyFill="1" applyBorder="1" applyAlignment="1">
      <alignment horizontal="center" vertical="center"/>
    </xf>
    <xf numFmtId="165" fontId="14" fillId="5" borderId="17" xfId="3" applyNumberFormat="1" applyFont="1" applyFill="1" applyBorder="1"/>
    <xf numFmtId="165" fontId="14" fillId="5" borderId="0" xfId="3" applyNumberFormat="1" applyFont="1" applyFill="1"/>
    <xf numFmtId="165" fontId="14" fillId="5" borderId="18" xfId="3" applyNumberFormat="1" applyFont="1" applyFill="1" applyBorder="1"/>
    <xf numFmtId="0" fontId="23" fillId="3" borderId="9" xfId="3" applyFont="1" applyFill="1" applyBorder="1" applyAlignment="1" applyProtection="1">
      <alignment horizontal="center" vertical="center" wrapText="1"/>
      <protection locked="0"/>
    </xf>
    <xf numFmtId="49" fontId="13" fillId="4" borderId="5" xfId="3" applyNumberFormat="1" applyFont="1" applyFill="1" applyBorder="1" applyAlignment="1">
      <alignment horizontal="center" vertical="center" wrapText="1"/>
    </xf>
    <xf numFmtId="49" fontId="7" fillId="4" borderId="5" xfId="3" applyNumberFormat="1" applyFont="1" applyFill="1" applyBorder="1" applyAlignment="1">
      <alignment horizontal="center" vertical="center" wrapText="1"/>
    </xf>
    <xf numFmtId="49" fontId="7" fillId="4" borderId="9" xfId="3" applyNumberFormat="1" applyFont="1" applyFill="1" applyBorder="1" applyAlignment="1">
      <alignment horizontal="center" vertical="center" wrapText="1"/>
    </xf>
    <xf numFmtId="49" fontId="7" fillId="4" borderId="20" xfId="3" applyNumberFormat="1" applyFont="1" applyFill="1" applyBorder="1" applyAlignment="1">
      <alignment horizontal="center" vertical="center" wrapText="1"/>
    </xf>
    <xf numFmtId="49" fontId="7" fillId="4" borderId="22" xfId="3" applyNumberFormat="1" applyFont="1" applyFill="1" applyBorder="1" applyAlignment="1">
      <alignment horizontal="center" vertical="center" wrapText="1"/>
    </xf>
    <xf numFmtId="49" fontId="13" fillId="4" borderId="6" xfId="3" applyNumberFormat="1" applyFont="1" applyFill="1" applyBorder="1" applyAlignment="1">
      <alignment horizontal="center" vertical="center"/>
    </xf>
    <xf numFmtId="0" fontId="25" fillId="4" borderId="7" xfId="3" applyFont="1" applyFill="1" applyBorder="1"/>
    <xf numFmtId="0" fontId="25" fillId="4" borderId="8" xfId="3" applyFont="1" applyFill="1" applyBorder="1"/>
    <xf numFmtId="49" fontId="6" fillId="4" borderId="6" xfId="3" applyNumberFormat="1" applyFont="1" applyFill="1" applyBorder="1" applyAlignment="1">
      <alignment horizontal="center" vertical="center"/>
    </xf>
    <xf numFmtId="49" fontId="6" fillId="4" borderId="8" xfId="3" applyNumberFormat="1" applyFont="1" applyFill="1" applyBorder="1" applyAlignment="1">
      <alignment horizontal="center" vertical="center"/>
    </xf>
    <xf numFmtId="49" fontId="3" fillId="0" borderId="0" xfId="3" applyNumberFormat="1" applyFont="1" applyAlignment="1">
      <alignment horizontal="center" vertical="center"/>
    </xf>
    <xf numFmtId="0" fontId="4" fillId="0" borderId="0" xfId="3" applyFont="1" applyAlignment="1">
      <alignment horizontal="center"/>
    </xf>
    <xf numFmtId="49" fontId="7" fillId="4" borderId="3" xfId="3" applyNumberFormat="1" applyFont="1" applyFill="1" applyBorder="1" applyAlignment="1">
      <alignment horizontal="center" vertical="center"/>
    </xf>
    <xf numFmtId="0" fontId="9" fillId="3" borderId="0" xfId="3" applyFont="1" applyFill="1" applyAlignment="1" applyProtection="1">
      <alignment horizontal="left" vertical="center" wrapText="1"/>
      <protection locked="0"/>
    </xf>
    <xf numFmtId="0" fontId="9" fillId="0" borderId="0" xfId="3" applyFont="1" applyAlignment="1" applyProtection="1">
      <alignment horizontal="left" vertical="center" wrapText="1" shrinkToFit="1"/>
      <protection locked="0"/>
    </xf>
    <xf numFmtId="49" fontId="8" fillId="5" borderId="17" xfId="3" applyNumberFormat="1" applyFont="1" applyFill="1" applyBorder="1" applyAlignment="1">
      <alignment horizontal="left" vertical="top" wrapText="1"/>
    </xf>
    <xf numFmtId="49" fontId="8" fillId="5" borderId="0" xfId="3" applyNumberFormat="1" applyFont="1" applyFill="1" applyAlignment="1">
      <alignment horizontal="left" vertical="top" wrapText="1"/>
    </xf>
    <xf numFmtId="49" fontId="9" fillId="3" borderId="0" xfId="3" applyNumberFormat="1" applyFont="1" applyFill="1" applyAlignment="1" applyProtection="1">
      <alignment horizontal="left" vertical="center"/>
      <protection locked="0"/>
    </xf>
    <xf numFmtId="0" fontId="8" fillId="5" borderId="17" xfId="3" applyFont="1" applyFill="1" applyBorder="1" applyAlignment="1">
      <alignment horizontal="left" vertical="center" wrapText="1"/>
    </xf>
    <xf numFmtId="0" fontId="8" fillId="5" borderId="0" xfId="3" applyFont="1" applyFill="1" applyAlignment="1">
      <alignment horizontal="left" vertical="center" wrapText="1"/>
    </xf>
    <xf numFmtId="0" fontId="9" fillId="0" borderId="0" xfId="3" applyFont="1" applyAlignment="1" applyProtection="1">
      <alignment horizontal="left"/>
      <protection locked="0"/>
    </xf>
    <xf numFmtId="49" fontId="7" fillId="4" borderId="2" xfId="3" applyNumberFormat="1" applyFont="1" applyFill="1" applyBorder="1" applyAlignment="1">
      <alignment horizontal="center" vertical="center" wrapText="1"/>
    </xf>
    <xf numFmtId="0" fontId="24" fillId="4" borderId="3" xfId="3" applyFont="1" applyFill="1" applyBorder="1"/>
    <xf numFmtId="0" fontId="24" fillId="4" borderId="4" xfId="3" applyFont="1" applyFill="1" applyBorder="1"/>
    <xf numFmtId="49" fontId="7" fillId="4" borderId="4" xfId="3" applyNumberFormat="1" applyFont="1" applyFill="1" applyBorder="1" applyAlignment="1">
      <alignment horizontal="center" vertical="center" wrapText="1"/>
    </xf>
    <xf numFmtId="14" fontId="41" fillId="0" borderId="3" xfId="4" applyNumberFormat="1" applyFont="1" applyBorder="1" applyAlignment="1">
      <alignment horizontal="center"/>
    </xf>
    <xf numFmtId="14" fontId="41" fillId="0" borderId="11" xfId="4" applyNumberFormat="1" applyFont="1" applyBorder="1" applyAlignment="1">
      <alignment horizontal="center"/>
    </xf>
    <xf numFmtId="14" fontId="41" fillId="0" borderId="1" xfId="4" applyNumberFormat="1" applyFont="1" applyBorder="1" applyAlignment="1">
      <alignment horizontal="center"/>
    </xf>
    <xf numFmtId="14" fontId="41" fillId="0" borderId="13" xfId="4" applyNumberFormat="1" applyFont="1" applyBorder="1" applyAlignment="1">
      <alignment horizontal="center"/>
    </xf>
    <xf numFmtId="0" fontId="45" fillId="0" borderId="38" xfId="3" applyFont="1" applyBorder="1" applyAlignment="1">
      <alignment horizontal="center"/>
    </xf>
    <xf numFmtId="0" fontId="46" fillId="0" borderId="39" xfId="3" applyBorder="1" applyAlignment="1">
      <alignment horizontal="center"/>
    </xf>
    <xf numFmtId="0" fontId="46" fillId="0" borderId="41" xfId="3" applyBorder="1" applyAlignment="1">
      <alignment horizontal="center"/>
    </xf>
    <xf numFmtId="0" fontId="46" fillId="0" borderId="38" xfId="3" applyBorder="1" applyAlignment="1">
      <alignment horizontal="center"/>
    </xf>
    <xf numFmtId="0" fontId="44" fillId="0" borderId="0" xfId="3" applyFont="1" applyAlignment="1">
      <alignment horizontal="center"/>
    </xf>
    <xf numFmtId="0" fontId="44" fillId="0" borderId="18" xfId="3" applyFont="1" applyBorder="1" applyAlignment="1">
      <alignment horizontal="center"/>
    </xf>
    <xf numFmtId="0" fontId="50" fillId="0" borderId="14" xfId="3" applyFont="1" applyBorder="1" applyAlignment="1">
      <alignment horizontal="center"/>
    </xf>
    <xf numFmtId="0" fontId="50" fillId="0" borderId="1" xfId="3" applyFont="1" applyBorder="1" applyAlignment="1">
      <alignment horizontal="center"/>
    </xf>
    <xf numFmtId="0" fontId="50" fillId="0" borderId="13" xfId="3" applyFont="1" applyBorder="1" applyAlignment="1">
      <alignment horizontal="center"/>
    </xf>
    <xf numFmtId="0" fontId="46" fillId="0" borderId="14" xfId="3" applyBorder="1" applyAlignment="1">
      <alignment horizontal="center"/>
    </xf>
    <xf numFmtId="0" fontId="46" fillId="0" borderId="1" xfId="3" applyBorder="1" applyAlignment="1">
      <alignment horizontal="center"/>
    </xf>
    <xf numFmtId="0" fontId="46" fillId="0" borderId="13" xfId="3" applyBorder="1" applyAlignment="1">
      <alignment horizontal="center"/>
    </xf>
    <xf numFmtId="14" fontId="52" fillId="0" borderId="14" xfId="3" applyNumberFormat="1" applyFont="1" applyBorder="1"/>
    <xf numFmtId="0" fontId="46" fillId="0" borderId="1" xfId="3" applyBorder="1"/>
    <xf numFmtId="0" fontId="46" fillId="0" borderId="13" xfId="3" applyBorder="1"/>
    <xf numFmtId="0" fontId="50" fillId="0" borderId="45" xfId="4" applyNumberFormat="1" applyFont="1" applyBorder="1" applyAlignment="1">
      <alignment horizontal="center"/>
    </xf>
    <xf numFmtId="0" fontId="50" fillId="0" borderId="16" xfId="4" applyNumberFormat="1" applyFont="1" applyBorder="1" applyAlignment="1">
      <alignment horizontal="center"/>
    </xf>
    <xf numFmtId="0" fontId="50" fillId="0" borderId="37" xfId="4" applyNumberFormat="1" applyFont="1" applyBorder="1" applyAlignment="1">
      <alignment horizontal="center"/>
    </xf>
    <xf numFmtId="164" fontId="50" fillId="0" borderId="45" xfId="4" applyFont="1" applyBorder="1" applyAlignment="1">
      <alignment horizontal="center"/>
    </xf>
    <xf numFmtId="164" fontId="50" fillId="0" borderId="16" xfId="4" applyFont="1" applyBorder="1" applyAlignment="1">
      <alignment horizontal="center"/>
    </xf>
    <xf numFmtId="164" fontId="50" fillId="0" borderId="37" xfId="4" applyFont="1" applyBorder="1" applyAlignment="1">
      <alignment horizontal="center"/>
    </xf>
    <xf numFmtId="0" fontId="50" fillId="0" borderId="45" xfId="3" applyFont="1" applyBorder="1" applyAlignment="1">
      <alignment horizontal="center"/>
    </xf>
    <xf numFmtId="0" fontId="50" fillId="0" borderId="16" xfId="3" applyFont="1" applyBorder="1" applyAlignment="1">
      <alignment horizontal="center"/>
    </xf>
    <xf numFmtId="0" fontId="50" fillId="0" borderId="37" xfId="3" applyFont="1" applyBorder="1" applyAlignment="1">
      <alignment horizontal="center"/>
    </xf>
    <xf numFmtId="4" fontId="50" fillId="0" borderId="16" xfId="4" applyNumberFormat="1" applyFont="1" applyBorder="1" applyAlignment="1">
      <alignment horizontal="center"/>
    </xf>
    <xf numFmtId="4" fontId="50" fillId="0" borderId="1" xfId="4" applyNumberFormat="1" applyFont="1" applyBorder="1" applyAlignment="1">
      <alignment horizontal="center"/>
    </xf>
    <xf numFmtId="0" fontId="46" fillId="0" borderId="16" xfId="3" applyBorder="1"/>
    <xf numFmtId="0" fontId="46" fillId="0" borderId="37" xfId="3" applyBorder="1"/>
    <xf numFmtId="164" fontId="48" fillId="0" borderId="1" xfId="3" applyNumberFormat="1" applyFont="1" applyBorder="1" applyAlignment="1">
      <alignment horizontal="center"/>
    </xf>
    <xf numFmtId="164" fontId="48" fillId="0" borderId="13" xfId="3" applyNumberFormat="1" applyFont="1" applyBorder="1" applyAlignment="1">
      <alignment horizontal="center"/>
    </xf>
    <xf numFmtId="0" fontId="49" fillId="0" borderId="14" xfId="3" applyFont="1" applyBorder="1" applyAlignment="1">
      <alignment horizontal="center"/>
    </xf>
    <xf numFmtId="0" fontId="49" fillId="0" borderId="1" xfId="3" applyFont="1" applyBorder="1" applyAlignment="1">
      <alignment horizontal="center"/>
    </xf>
    <xf numFmtId="0" fontId="49" fillId="0" borderId="37" xfId="3" applyFont="1" applyBorder="1" applyAlignment="1">
      <alignment horizontal="center"/>
    </xf>
  </cellXfs>
  <cellStyles count="15">
    <cellStyle name="Komma" xfId="1" builtinId="3"/>
    <cellStyle name="Komma 2" xfId="4" xr:uid="{00000000-0005-0000-0000-000001000000}"/>
    <cellStyle name="Link" xfId="2" builtinId="8"/>
    <cellStyle name="Normal" xfId="0" builtinId="0"/>
    <cellStyle name="Normal 2" xfId="3" xr:uid="{00000000-0005-0000-0000-000004000000}"/>
    <cellStyle name="Normal 2 3" xfId="11" xr:uid="{00000000-0005-0000-0000-000005000000}"/>
    <cellStyle name="Normal 4" xfId="5" xr:uid="{00000000-0005-0000-0000-000006000000}"/>
    <cellStyle name="Normal 4 2 2" xfId="7" xr:uid="{00000000-0005-0000-0000-000007000000}"/>
    <cellStyle name="Normal 5 2" xfId="8" xr:uid="{00000000-0005-0000-0000-000008000000}"/>
    <cellStyle name="Normal 6" xfId="6" xr:uid="{00000000-0005-0000-0000-000009000000}"/>
    <cellStyle name="Normal 6 2" xfId="9" xr:uid="{00000000-0005-0000-0000-00000A000000}"/>
    <cellStyle name="Normal 6 2 2" xfId="10" xr:uid="{00000000-0005-0000-0000-00000B000000}"/>
    <cellStyle name="Normal 6 2 2 2" xfId="14" xr:uid="{00000000-0005-0000-0000-00000C000000}"/>
    <cellStyle name="Normal 6 2 3" xfId="12" xr:uid="{00000000-0005-0000-0000-00000D000000}"/>
    <cellStyle name="Normal 7" xfId="13" xr:uid="{00000000-0005-0000-0000-00000E000000}"/>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fill>
        <patternFill patternType="none">
          <bgColor auto="1"/>
        </patternFill>
      </fill>
    </dxf>
    <dxf>
      <font>
        <color theme="0"/>
      </font>
      <fill>
        <patternFill>
          <bgColor rgb="FFFF0000"/>
        </patternFill>
      </fill>
    </dxf>
    <dxf>
      <font>
        <color theme="0"/>
      </font>
    </dxf>
    <dxf>
      <font>
        <condense val="0"/>
        <extend val="0"/>
        <color indexed="9"/>
      </font>
    </dxf>
    <dxf>
      <font>
        <color theme="8" tint="0.59996337778862885"/>
      </font>
    </dxf>
    <dxf>
      <font>
        <color theme="4" tint="0.79998168889431442"/>
      </font>
    </dxf>
    <dxf>
      <font>
        <color rgb="FFD5EEF3"/>
      </font>
    </dxf>
    <dxf>
      <font>
        <condense val="0"/>
        <extend val="0"/>
        <color indexed="42"/>
      </font>
    </dxf>
    <dxf>
      <font>
        <color theme="8" tint="0.59996337778862885"/>
      </font>
    </dxf>
    <dxf>
      <font>
        <color theme="8" tint="0.79998168889431442"/>
      </font>
    </dxf>
    <dxf>
      <font>
        <color theme="0"/>
      </font>
    </dxf>
    <dxf>
      <font>
        <color rgb="FFD5EEF3"/>
      </font>
      <fill>
        <patternFill>
          <bgColor rgb="FFD5EEF3"/>
        </patternFill>
      </fill>
    </dxf>
    <dxf>
      <font>
        <color theme="8" tint="0.59996337778862885"/>
      </font>
    </dxf>
    <dxf>
      <font>
        <color theme="4" tint="0.79998168889431442"/>
      </font>
    </dxf>
    <dxf>
      <font>
        <color rgb="FFD5EEF3"/>
      </font>
    </dxf>
    <dxf>
      <font>
        <color theme="4" tint="0.79998168889431442"/>
      </font>
    </dxf>
    <dxf>
      <font>
        <color rgb="FFD5EEF3"/>
      </font>
    </dxf>
    <dxf>
      <font>
        <color theme="8" tint="0.59996337778862885"/>
      </font>
    </dxf>
    <dxf>
      <font>
        <color theme="4" tint="0.79998168889431442"/>
      </font>
    </dxf>
    <dxf>
      <font>
        <color theme="8" tint="0.59996337778862885"/>
      </font>
    </dxf>
    <dxf>
      <font>
        <color theme="4" tint="0.79998168889431442"/>
      </font>
    </dxf>
    <dxf>
      <font>
        <color theme="8" tint="0.59996337778862885"/>
      </font>
    </dxf>
    <dxf>
      <font>
        <color theme="8" tint="0.59996337778862885"/>
      </font>
    </dxf>
    <dxf>
      <font>
        <color theme="4" tint="0.79998168889431442"/>
      </font>
    </dxf>
    <dxf>
      <font>
        <color theme="4" tint="0.79998168889431442"/>
      </font>
    </dxf>
    <dxf>
      <font>
        <color theme="8" tint="0.59996337778862885"/>
      </font>
    </dxf>
    <dxf>
      <font>
        <color theme="4" tint="0.79998168889431442"/>
      </font>
    </dxf>
    <dxf>
      <font>
        <color rgb="FFD5EEF3"/>
      </font>
    </dxf>
    <dxf>
      <font>
        <color theme="0"/>
      </font>
    </dxf>
    <dxf>
      <font>
        <color theme="0"/>
      </font>
    </dxf>
    <dxf>
      <font>
        <color theme="0"/>
      </font>
    </dxf>
    <dxf>
      <font>
        <color theme="0"/>
      </font>
    </dxf>
    <dxf>
      <font>
        <color theme="0"/>
      </font>
    </dxf>
    <dxf>
      <font>
        <color theme="8" tint="0.59996337778862885"/>
      </font>
    </dxf>
    <dxf>
      <font>
        <color theme="4" tint="0.79998168889431442"/>
      </font>
    </dxf>
    <dxf>
      <font>
        <color rgb="FFD5EEF3"/>
      </font>
    </dxf>
    <dxf>
      <font>
        <color rgb="FFD5EEF3"/>
      </font>
      <fill>
        <patternFill>
          <bgColor rgb="FFD5EEF3"/>
        </patternFill>
      </fill>
    </dxf>
    <dxf>
      <font>
        <color theme="8" tint="0.59996337778862885"/>
      </font>
    </dxf>
    <dxf>
      <font>
        <color theme="4" tint="0.79998168889431442"/>
      </font>
    </dxf>
  </dxfs>
  <tableStyles count="0" defaultTableStyle="TableStyleMedium2" defaultPivotStyle="PivotStyleLight16"/>
  <colors>
    <mruColors>
      <color rgb="FFE834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d:schema xmlns:xsd="http://www.w3.org/2001/XMLSchema" xmlns="">
      <xsd:element nillable="true" name="exchangerates">
        <xsd:complexType>
          <xsd:sequence minOccurs="0">
            <xsd:element minOccurs="0" nillable="true" name="dailyrates" form="unqualified">
              <xsd:complexType>
                <xsd:sequence minOccurs="0">
                  <xsd:element minOccurs="0" maxOccurs="unbounded" nillable="true" name="currency" form="unqualified">
                    <xsd:complexType>
                      <xsd:attribute name="code" form="unqualified" type="xsd:string"/>
                      <xsd:attribute name="desc" form="unqualified" type="xsd:string"/>
                      <xsd:attribute name="rate" form="unqualified" type="xsd:string"/>
                    </xsd:complexType>
                  </xsd:element>
                </xsd:sequence>
                <xsd:attribute name="id" form="unqualified" type="xsd:date"/>
              </xsd:complexType>
            </xsd:element>
          </xsd:sequence>
          <xsd:attribute name="type" form="unqualified" type="xsd:string"/>
          <xsd:attribute name="author" form="unqualified" type="xsd:string"/>
          <xsd:attribute name="refcur" form="unqualified" type="xsd:string"/>
          <xsd:attribute name="refamt" form="unqualified" type="xsd:integer"/>
        </xsd:complexType>
      </xsd:element>
    </xsd:schema>
  </Schema>
  <Map ID="1" Name="exchangerates_Tilknytning" RootElement="exchangerates"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powerPivotData" Target="model/item.data"/><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Udlandet og i Dk over 24 timer'!A1"/><Relationship Id="rId1" Type="http://schemas.openxmlformats.org/officeDocument/2006/relationships/hyperlink" Target="#'Danmark - under 24 timer'!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www.nationalbanken.dk/da/statistik/valutakurs/Sider/Default.aspx"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9525</xdr:rowOff>
    </xdr:from>
    <xdr:to>
      <xdr:col>12</xdr:col>
      <xdr:colOff>0</xdr:colOff>
      <xdr:row>10</xdr:row>
      <xdr:rowOff>9525</xdr:rowOff>
    </xdr:to>
    <xdr:sp macro="" textlink="" fLocksText="0">
      <xdr:nvSpPr>
        <xdr:cNvPr id="2" name="AutoShape 54">
          <a:hlinkClick xmlns:r="http://schemas.openxmlformats.org/officeDocument/2006/relationships" r:id="rId1"/>
          <a:extLst>
            <a:ext uri="{FF2B5EF4-FFF2-40B4-BE49-F238E27FC236}">
              <a16:creationId xmlns:a16="http://schemas.microsoft.com/office/drawing/2014/main" id="{00000000-0008-0000-0000-000002000000}"/>
            </a:ext>
          </a:extLst>
        </xdr:cNvPr>
        <xdr:cNvSpPr>
          <a:spLocks noChangeArrowheads="1"/>
        </xdr:cNvSpPr>
      </xdr:nvSpPr>
      <xdr:spPr bwMode="auto">
        <a:xfrm>
          <a:off x="609600" y="581025"/>
          <a:ext cx="6705600" cy="1333500"/>
        </a:xfrm>
        <a:prstGeom prst="roundRect">
          <a:avLst>
            <a:gd name="adj" fmla="val 16667"/>
          </a:avLst>
        </a:prstGeom>
        <a:solidFill>
          <a:srgbClr val="0085A1">
            <a:alpha val="69804"/>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da-DK" sz="2400" b="0" i="0" u="none" strike="noStrike" baseline="0">
              <a:solidFill>
                <a:srgbClr val="FFFFFF"/>
              </a:solidFill>
              <a:latin typeface="Georgia"/>
              <a:ea typeface="+mn-ea"/>
              <a:cs typeface="+mn-cs"/>
            </a:rPr>
            <a:t>REJSEAFREGNING</a:t>
          </a:r>
          <a:endParaRPr lang="da-DK" sz="2400" b="0" i="0" u="none" strike="noStrike" baseline="0">
            <a:solidFill>
              <a:srgbClr val="FFFFFF"/>
            </a:solidFill>
            <a:latin typeface="Georgia"/>
          </a:endParaRPr>
        </a:p>
        <a:p>
          <a:pPr algn="ctr" rtl="0">
            <a:defRPr sz="1000"/>
          </a:pPr>
          <a:r>
            <a:rPr lang="da-DK" sz="1800" b="0" i="0" u="none" strike="noStrike" baseline="0">
              <a:solidFill>
                <a:srgbClr val="FFFFFF"/>
              </a:solidFill>
              <a:latin typeface="Georgia"/>
            </a:rPr>
            <a:t>i forbindelse med tjenesterejser og kurser i </a:t>
          </a:r>
          <a:r>
            <a:rPr lang="da-DK" sz="1800" b="0" i="0" u="none" strike="noStrike" baseline="0">
              <a:solidFill>
                <a:srgbClr val="FF0000"/>
              </a:solidFill>
              <a:latin typeface="Georgia"/>
            </a:rPr>
            <a:t>Danmark</a:t>
          </a:r>
        </a:p>
        <a:p>
          <a:pPr algn="ctr" rtl="0">
            <a:defRPr sz="1000"/>
          </a:pPr>
          <a:r>
            <a:rPr lang="da-DK" sz="1800" b="0" i="0" u="none" strike="noStrike" baseline="0">
              <a:solidFill>
                <a:srgbClr val="FFFFFF"/>
              </a:solidFill>
              <a:latin typeface="Georgia"/>
            </a:rPr>
            <a:t>- under 24 timer -</a:t>
          </a:r>
        </a:p>
        <a:p>
          <a:pPr algn="ctr" rtl="0">
            <a:defRPr sz="1000"/>
          </a:pPr>
          <a:endParaRPr lang="da-DK" sz="2400" b="0" i="0" u="none" strike="noStrike" baseline="0">
            <a:solidFill>
              <a:srgbClr val="FFFFFF"/>
            </a:solidFill>
            <a:latin typeface="Georgia"/>
            <a:ea typeface="+mn-ea"/>
            <a:cs typeface="+mn-cs"/>
          </a:endParaRPr>
        </a:p>
      </xdr:txBody>
    </xdr:sp>
    <xdr:clientData fLocksWithSheet="0"/>
  </xdr:twoCellAnchor>
  <xdr:twoCellAnchor>
    <xdr:from>
      <xdr:col>0</xdr:col>
      <xdr:colOff>600075</xdr:colOff>
      <xdr:row>11</xdr:row>
      <xdr:rowOff>16668</xdr:rowOff>
    </xdr:from>
    <xdr:to>
      <xdr:col>12</xdr:col>
      <xdr:colOff>9525</xdr:colOff>
      <xdr:row>17</xdr:row>
      <xdr:rowOff>178594</xdr:rowOff>
    </xdr:to>
    <xdr:sp macro="" textlink="">
      <xdr:nvSpPr>
        <xdr:cNvPr id="5" name="Afrundet rektangel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600075" y="2112168"/>
          <a:ext cx="6696075" cy="1304926"/>
        </a:xfrm>
        <a:prstGeom prst="roundRect">
          <a:avLst/>
        </a:prstGeom>
        <a:gradFill flip="none" rotWithShape="1">
          <a:gsLst>
            <a:gs pos="0">
              <a:schemeClr val="accent3">
                <a:lumMod val="67000"/>
              </a:schemeClr>
            </a:gs>
            <a:gs pos="48000">
              <a:schemeClr val="accent3">
                <a:lumMod val="97000"/>
                <a:lumOff val="3000"/>
              </a:schemeClr>
            </a:gs>
            <a:gs pos="100000">
              <a:schemeClr val="accent3">
                <a:lumMod val="60000"/>
                <a:lumOff val="40000"/>
              </a:schemeClr>
            </a:gs>
          </a:gsLst>
          <a:lin ang="16200000" scaled="1"/>
          <a:tileRect/>
        </a:gradFill>
        <a:ln>
          <a:noFill/>
        </a:ln>
        <a:effectLst/>
        <a:scene3d>
          <a:camera prst="orthographicFront">
            <a:rot lat="0" lon="0" rev="0"/>
          </a:camera>
          <a:lightRig rig="contrasting" dir="t">
            <a:rot lat="0" lon="0" rev="7800000"/>
          </a:lightRig>
        </a:scene3d>
        <a:sp3d>
          <a:bevelT w="139700" h="139700"/>
        </a:sp3d>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indent="0" algn="ctr" defTabSz="914400" rtl="0" eaLnBrk="1" fontAlgn="auto" latinLnBrk="0" hangingPunct="1">
            <a:lnSpc>
              <a:spcPct val="100000"/>
            </a:lnSpc>
            <a:spcBef>
              <a:spcPts val="0"/>
            </a:spcBef>
            <a:spcAft>
              <a:spcPts val="0"/>
            </a:spcAft>
            <a:buClrTx/>
            <a:buSzTx/>
            <a:buFontTx/>
            <a:buNone/>
            <a:tabLst/>
            <a:defRPr/>
          </a:pPr>
          <a:r>
            <a:rPr lang="da-DK" sz="2400">
              <a:latin typeface="Georgia" panose="02040502050405020303" pitchFamily="18" charset="0"/>
              <a:cs typeface="Times New Roman" panose="02020603050405020304" pitchFamily="18" charset="0"/>
            </a:rPr>
            <a:t>REJSEAFREGNING</a:t>
          </a:r>
          <a:endParaRPr lang="da-DK" sz="2400" baseline="0">
            <a:latin typeface="Georgia" panose="02040502050405020303" pitchFamily="18" charset="0"/>
            <a:cs typeface="Times New Roman" panose="02020603050405020304" pitchFamily="18" charset="0"/>
          </a:endParaRPr>
        </a:p>
        <a:p>
          <a:pPr algn="ctr"/>
          <a:r>
            <a:rPr lang="da-DK" sz="1800" baseline="0">
              <a:latin typeface="Georgia" panose="02040502050405020303" pitchFamily="18" charset="0"/>
              <a:cs typeface="Times New Roman" panose="02020603050405020304" pitchFamily="18" charset="0"/>
            </a:rPr>
            <a:t>Anvendes  ved </a:t>
          </a:r>
          <a:r>
            <a:rPr lang="da-DK" sz="1800" baseline="0">
              <a:solidFill>
                <a:schemeClr val="accent1">
                  <a:lumMod val="50000"/>
                </a:schemeClr>
              </a:solidFill>
              <a:latin typeface="Georgia" panose="02040502050405020303" pitchFamily="18" charset="0"/>
              <a:cs typeface="Times New Roman" panose="02020603050405020304" pitchFamily="18" charset="0"/>
            </a:rPr>
            <a:t>udenlandske </a:t>
          </a:r>
          <a:r>
            <a:rPr lang="da-DK" sz="1800" baseline="0">
              <a:latin typeface="Georgia" panose="02040502050405020303" pitchFamily="18" charset="0"/>
              <a:cs typeface="Times New Roman" panose="02020603050405020304" pitchFamily="18" charset="0"/>
            </a:rPr>
            <a:t>tjenesterejser og tjenesterejser i </a:t>
          </a:r>
          <a:r>
            <a:rPr lang="da-DK" sz="1800" baseline="0">
              <a:solidFill>
                <a:srgbClr val="FF0000"/>
              </a:solidFill>
              <a:latin typeface="Georgia" panose="02040502050405020303" pitchFamily="18" charset="0"/>
              <a:cs typeface="Times New Roman" panose="02020603050405020304" pitchFamily="18" charset="0"/>
            </a:rPr>
            <a:t>Danmarkt over 24 timer</a:t>
          </a:r>
        </a:p>
      </xdr:txBody>
    </xdr:sp>
    <xdr:clientData/>
  </xdr:twoCellAnchor>
  <xdr:twoCellAnchor>
    <xdr:from>
      <xdr:col>1</xdr:col>
      <xdr:colOff>179892</xdr:colOff>
      <xdr:row>11</xdr:row>
      <xdr:rowOff>132702</xdr:rowOff>
    </xdr:from>
    <xdr:to>
      <xdr:col>2</xdr:col>
      <xdr:colOff>456768</xdr:colOff>
      <xdr:row>13</xdr:row>
      <xdr:rowOff>37452</xdr:rowOff>
    </xdr:to>
    <xdr:sp macro="" textlink="">
      <xdr:nvSpPr>
        <xdr:cNvPr id="7" name="Alternativ proces 6">
          <a:extLst>
            <a:ext uri="{FF2B5EF4-FFF2-40B4-BE49-F238E27FC236}">
              <a16:creationId xmlns:a16="http://schemas.microsoft.com/office/drawing/2014/main" id="{00000000-0008-0000-0000-000007000000}"/>
            </a:ext>
          </a:extLst>
        </xdr:cNvPr>
        <xdr:cNvSpPr/>
      </xdr:nvSpPr>
      <xdr:spPr>
        <a:xfrm>
          <a:off x="844911" y="2190102"/>
          <a:ext cx="941893" cy="278823"/>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algn="ctr"/>
          <a:r>
            <a:rPr lang="da-DK" sz="1800" b="1">
              <a:latin typeface="Georgia" pitchFamily="18" charset="0"/>
            </a:rPr>
            <a:t>2026</a:t>
          </a:r>
        </a:p>
      </xdr:txBody>
    </xdr:sp>
    <xdr:clientData/>
  </xdr:twoCellAnchor>
  <xdr:twoCellAnchor>
    <xdr:from>
      <xdr:col>1</xdr:col>
      <xdr:colOff>238125</xdr:colOff>
      <xdr:row>3</xdr:row>
      <xdr:rowOff>142875</xdr:rowOff>
    </xdr:from>
    <xdr:to>
      <xdr:col>2</xdr:col>
      <xdr:colOff>457200</xdr:colOff>
      <xdr:row>5</xdr:row>
      <xdr:rowOff>47625</xdr:rowOff>
    </xdr:to>
    <xdr:sp macro="" textlink="">
      <xdr:nvSpPr>
        <xdr:cNvPr id="9" name="Alternativ proces 8">
          <a:extLst>
            <a:ext uri="{FF2B5EF4-FFF2-40B4-BE49-F238E27FC236}">
              <a16:creationId xmlns:a16="http://schemas.microsoft.com/office/drawing/2014/main" id="{00000000-0008-0000-0000-000009000000}"/>
            </a:ext>
          </a:extLst>
        </xdr:cNvPr>
        <xdr:cNvSpPr/>
      </xdr:nvSpPr>
      <xdr:spPr>
        <a:xfrm>
          <a:off x="847725" y="714375"/>
          <a:ext cx="828675" cy="285750"/>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algn="ctr"/>
          <a:r>
            <a:rPr lang="da-DK" sz="1800" b="1">
              <a:latin typeface="Georgia" pitchFamily="18" charset="0"/>
            </a:rPr>
            <a:t>2026</a:t>
          </a:r>
        </a:p>
      </xdr:txBody>
    </xdr:sp>
    <xdr:clientData/>
  </xdr:twoCellAnchor>
  <xdr:twoCellAnchor editAs="oneCell">
    <xdr:from>
      <xdr:col>20</xdr:col>
      <xdr:colOff>369094</xdr:colOff>
      <xdr:row>1</xdr:row>
      <xdr:rowOff>119062</xdr:rowOff>
    </xdr:from>
    <xdr:to>
      <xdr:col>27</xdr:col>
      <xdr:colOff>154781</xdr:colOff>
      <xdr:row>8</xdr:row>
      <xdr:rowOff>96830</xdr:rowOff>
    </xdr:to>
    <xdr:pic>
      <xdr:nvPicPr>
        <xdr:cNvPr id="3" name="Billed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513469" y="309562"/>
          <a:ext cx="4036218" cy="13112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42333</xdr:rowOff>
    </xdr:from>
    <xdr:to>
      <xdr:col>8</xdr:col>
      <xdr:colOff>0</xdr:colOff>
      <xdr:row>6</xdr:row>
      <xdr:rowOff>219075</xdr:rowOff>
    </xdr:to>
    <xdr:sp macro="" textlink="">
      <xdr:nvSpPr>
        <xdr:cNvPr id="2" name="Afrundet rektangel 1">
          <a:extLst>
            <a:ext uri="{FF2B5EF4-FFF2-40B4-BE49-F238E27FC236}">
              <a16:creationId xmlns:a16="http://schemas.microsoft.com/office/drawing/2014/main" id="{00000000-0008-0000-0100-000002000000}"/>
            </a:ext>
          </a:extLst>
        </xdr:cNvPr>
        <xdr:cNvSpPr/>
      </xdr:nvSpPr>
      <xdr:spPr>
        <a:xfrm>
          <a:off x="0" y="42333"/>
          <a:ext cx="7683500" cy="1499659"/>
        </a:xfrm>
        <a:prstGeom prst="roundRect">
          <a:avLst/>
        </a:prstGeom>
        <a:gradFill>
          <a:gsLst>
            <a:gs pos="0">
              <a:schemeClr val="accent3">
                <a:lumMod val="67000"/>
              </a:schemeClr>
            </a:gs>
            <a:gs pos="10000">
              <a:schemeClr val="accent3">
                <a:lumMod val="97000"/>
                <a:lumOff val="3000"/>
              </a:schemeClr>
            </a:gs>
            <a:gs pos="100000">
              <a:schemeClr val="accent3">
                <a:lumMod val="60000"/>
                <a:lumOff val="40000"/>
              </a:schemeClr>
            </a:gs>
          </a:gsLst>
          <a:lin ang="16200000" scaled="1"/>
        </a:gradFill>
        <a:ln>
          <a:noFill/>
        </a:ln>
        <a:effectLst/>
        <a:scene3d>
          <a:camera prst="orthographicFront">
            <a:rot lat="0" lon="0" rev="0"/>
          </a:camera>
          <a:lightRig rig="contrasting" dir="t">
            <a:rot lat="0" lon="0" rev="7800000"/>
          </a:lightRig>
        </a:scene3d>
        <a:sp3d>
          <a:bevelT w="139700" h="139700"/>
        </a:sp3d>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b"/>
        <a:lstStyle/>
        <a:p>
          <a:pPr algn="ctr"/>
          <a:r>
            <a:rPr lang="da-DK" sz="2800" baseline="0">
              <a:latin typeface="Times New Roman" panose="02020603050405020304" pitchFamily="18" charset="0"/>
              <a:cs typeface="Times New Roman" panose="02020603050405020304" pitchFamily="18" charset="0"/>
            </a:rPr>
            <a:t>REJSEAFREGNING</a:t>
          </a:r>
        </a:p>
        <a:p>
          <a:pPr algn="ctr"/>
          <a:r>
            <a:rPr lang="da-DK" sz="1800" baseline="0">
              <a:solidFill>
                <a:sysClr val="windowText" lastClr="000000"/>
              </a:solidFill>
              <a:latin typeface="Times New Roman" panose="02020603050405020304" pitchFamily="18" charset="0"/>
              <a:cs typeface="Times New Roman" panose="02020603050405020304" pitchFamily="18" charset="0"/>
            </a:rPr>
            <a:t>Anvendes  ved </a:t>
          </a:r>
          <a:r>
            <a:rPr lang="da-DK" sz="1800" u="sng" baseline="0">
              <a:solidFill>
                <a:schemeClr val="accent1">
                  <a:lumMod val="50000"/>
                </a:schemeClr>
              </a:solidFill>
              <a:latin typeface="Times New Roman" panose="02020603050405020304" pitchFamily="18" charset="0"/>
              <a:cs typeface="Times New Roman" panose="02020603050405020304" pitchFamily="18" charset="0"/>
            </a:rPr>
            <a:t>udenlandske</a:t>
          </a:r>
          <a:r>
            <a:rPr lang="da-DK" sz="1800" baseline="0">
              <a:solidFill>
                <a:schemeClr val="accent1">
                  <a:lumMod val="50000"/>
                </a:schemeClr>
              </a:solidFill>
              <a:latin typeface="Times New Roman" panose="02020603050405020304" pitchFamily="18" charset="0"/>
              <a:cs typeface="Times New Roman" panose="02020603050405020304" pitchFamily="18" charset="0"/>
            </a:rPr>
            <a:t> </a:t>
          </a:r>
          <a:r>
            <a:rPr lang="da-DK" sz="1800" baseline="0">
              <a:solidFill>
                <a:sysClr val="windowText" lastClr="000000"/>
              </a:solidFill>
              <a:latin typeface="Times New Roman" panose="02020603050405020304" pitchFamily="18" charset="0"/>
              <a:cs typeface="Times New Roman" panose="02020603050405020304" pitchFamily="18" charset="0"/>
            </a:rPr>
            <a:t>kurser/tjenesterejser og tjenesterejser </a:t>
          </a:r>
          <a:r>
            <a:rPr lang="da-DK" sz="1800" u="sng" baseline="0">
              <a:solidFill>
                <a:srgbClr val="FF0000"/>
              </a:solidFill>
              <a:latin typeface="Times New Roman" panose="02020603050405020304" pitchFamily="18" charset="0"/>
              <a:cs typeface="Times New Roman" panose="02020603050405020304" pitchFamily="18" charset="0"/>
            </a:rPr>
            <a:t>i Danmark over 24 timer</a:t>
          </a:r>
        </a:p>
        <a:p>
          <a:pPr algn="ctr"/>
          <a:r>
            <a:rPr lang="da-DK" sz="1800" baseline="0">
              <a:solidFill>
                <a:sysClr val="windowText" lastClr="000000"/>
              </a:solidFill>
              <a:latin typeface="Times New Roman" panose="02020603050405020304" pitchFamily="18" charset="0"/>
              <a:cs typeface="Times New Roman" panose="02020603050405020304" pitchFamily="18" charset="0"/>
            </a:rPr>
            <a:t>Alle bilag inkl. leders godkendelse af rejsen skal vedhæftes</a:t>
          </a:r>
          <a:endParaRPr lang="da-DK" sz="18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0</xdr:row>
      <xdr:rowOff>52917</xdr:rowOff>
    </xdr:from>
    <xdr:to>
      <xdr:col>2</xdr:col>
      <xdr:colOff>190500</xdr:colOff>
      <xdr:row>4</xdr:row>
      <xdr:rowOff>100542</xdr:rowOff>
    </xdr:to>
    <xdr:sp macro="" textlink="">
      <xdr:nvSpPr>
        <xdr:cNvPr id="10" name="Diagonal stribe 9">
          <a:extLst>
            <a:ext uri="{FF2B5EF4-FFF2-40B4-BE49-F238E27FC236}">
              <a16:creationId xmlns:a16="http://schemas.microsoft.com/office/drawing/2014/main" id="{00000000-0008-0000-0100-00000A000000}"/>
            </a:ext>
          </a:extLst>
        </xdr:cNvPr>
        <xdr:cNvSpPr/>
      </xdr:nvSpPr>
      <xdr:spPr>
        <a:xfrm>
          <a:off x="0" y="52917"/>
          <a:ext cx="1068917" cy="809625"/>
        </a:xfrm>
        <a:prstGeom prst="diagStripe">
          <a:avLst/>
        </a:prstGeom>
        <a:solidFill>
          <a:srgbClr val="0F4DBC"/>
        </a:solidFill>
      </xdr:spPr>
      <xdr:style>
        <a:lnRef idx="3">
          <a:schemeClr val="lt1"/>
        </a:lnRef>
        <a:fillRef idx="1">
          <a:schemeClr val="accent6"/>
        </a:fillRef>
        <a:effectRef idx="1">
          <a:schemeClr val="accent6"/>
        </a:effectRef>
        <a:fontRef idx="minor">
          <a:schemeClr val="lt1"/>
        </a:fontRef>
      </xdr:style>
      <xdr:txBody>
        <a:bodyPr vertOverflow="clip" rtlCol="0" anchor="ctr"/>
        <a:lstStyle/>
        <a:p>
          <a:pPr algn="ctr"/>
          <a:endParaRPr lang="da-DK" sz="1100">
            <a:solidFill>
              <a:schemeClr val="tx1"/>
            </a:solidFill>
          </a:endParaRPr>
        </a:p>
      </xdr:txBody>
    </xdr:sp>
    <xdr:clientData/>
  </xdr:twoCellAnchor>
  <xdr:twoCellAnchor>
    <xdr:from>
      <xdr:col>19</xdr:col>
      <xdr:colOff>534458</xdr:colOff>
      <xdr:row>15</xdr:row>
      <xdr:rowOff>30692</xdr:rowOff>
    </xdr:from>
    <xdr:to>
      <xdr:col>21</xdr:col>
      <xdr:colOff>438151</xdr:colOff>
      <xdr:row>20</xdr:row>
      <xdr:rowOff>189442</xdr:rowOff>
    </xdr:to>
    <xdr:sp macro="" textlink="">
      <xdr:nvSpPr>
        <xdr:cNvPr id="3" name="Afrundet rektangulær billedforklaring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13840883" y="3097742"/>
          <a:ext cx="1399118" cy="996950"/>
        </a:xfrm>
        <a:prstGeom prst="wedgeRoundRect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600"/>
            <a:t>Link til valutakurser -d.d.</a:t>
          </a:r>
          <a:r>
            <a:rPr lang="da-DK" sz="1600" baseline="0"/>
            <a:t>-</a:t>
          </a:r>
          <a:endParaRPr lang="da-DK" sz="1600"/>
        </a:p>
      </xdr:txBody>
    </xdr:sp>
    <xdr:clientData/>
  </xdr:twoCellAnchor>
  <xdr:twoCellAnchor>
    <xdr:from>
      <xdr:col>2</xdr:col>
      <xdr:colOff>178185</xdr:colOff>
      <xdr:row>0</xdr:row>
      <xdr:rowOff>139508</xdr:rowOff>
    </xdr:from>
    <xdr:to>
      <xdr:col>2</xdr:col>
      <xdr:colOff>1678517</xdr:colOff>
      <xdr:row>3</xdr:row>
      <xdr:rowOff>52724</xdr:rowOff>
    </xdr:to>
    <xdr:sp macro="" textlink="">
      <xdr:nvSpPr>
        <xdr:cNvPr id="7" name="Alternativ proces 6">
          <a:extLst>
            <a:ext uri="{FF2B5EF4-FFF2-40B4-BE49-F238E27FC236}">
              <a16:creationId xmlns:a16="http://schemas.microsoft.com/office/drawing/2014/main" id="{00000000-0008-0000-0100-000007000000}"/>
            </a:ext>
          </a:extLst>
        </xdr:cNvPr>
        <xdr:cNvSpPr/>
      </xdr:nvSpPr>
      <xdr:spPr>
        <a:xfrm>
          <a:off x="1300404" y="139508"/>
          <a:ext cx="1500332" cy="474325"/>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algn="ctr"/>
          <a:r>
            <a:rPr lang="da-DK" sz="2400" b="1">
              <a:latin typeface="Georgia" pitchFamily="18" charset="0"/>
            </a:rPr>
            <a:t>2026</a:t>
          </a:r>
        </a:p>
      </xdr:txBody>
    </xdr:sp>
    <xdr:clientData/>
  </xdr:twoCellAnchor>
  <xdr:twoCellAnchor editAs="oneCell">
    <xdr:from>
      <xdr:col>9</xdr:col>
      <xdr:colOff>63501</xdr:colOff>
      <xdr:row>1</xdr:row>
      <xdr:rowOff>10583</xdr:rowOff>
    </xdr:from>
    <xdr:to>
      <xdr:col>12</xdr:col>
      <xdr:colOff>929653</xdr:colOff>
      <xdr:row>6</xdr:row>
      <xdr:rowOff>211666</xdr:rowOff>
    </xdr:to>
    <xdr:pic>
      <xdr:nvPicPr>
        <xdr:cNvPr id="4" name="Billed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32334" y="201083"/>
          <a:ext cx="4104652" cy="1333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0</xdr:row>
      <xdr:rowOff>123825</xdr:rowOff>
    </xdr:from>
    <xdr:to>
      <xdr:col>5</xdr:col>
      <xdr:colOff>1666875</xdr:colOff>
      <xdr:row>7</xdr:row>
      <xdr:rowOff>0</xdr:rowOff>
    </xdr:to>
    <xdr:sp macro="" textlink="" fLocksText="0">
      <xdr:nvSpPr>
        <xdr:cNvPr id="2" name="AutoShape 54">
          <a:extLst>
            <a:ext uri="{FF2B5EF4-FFF2-40B4-BE49-F238E27FC236}">
              <a16:creationId xmlns:a16="http://schemas.microsoft.com/office/drawing/2014/main" id="{00000000-0008-0000-0300-000002000000}"/>
            </a:ext>
          </a:extLst>
        </xdr:cNvPr>
        <xdr:cNvSpPr>
          <a:spLocks noChangeArrowheads="1"/>
        </xdr:cNvSpPr>
      </xdr:nvSpPr>
      <xdr:spPr bwMode="auto">
        <a:xfrm>
          <a:off x="47625" y="123825"/>
          <a:ext cx="7010400" cy="1333500"/>
        </a:xfrm>
        <a:prstGeom prst="roundRect">
          <a:avLst>
            <a:gd name="adj" fmla="val 16667"/>
          </a:avLst>
        </a:prstGeom>
        <a:solidFill>
          <a:srgbClr val="0085A1">
            <a:alpha val="69804"/>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lstStyle/>
        <a:p>
          <a:pPr algn="ctr" rtl="0">
            <a:defRPr sz="1000"/>
          </a:pPr>
          <a:endParaRPr lang="da-DK" sz="1000" b="0" i="0" u="none" strike="noStrike" baseline="0">
            <a:solidFill>
              <a:srgbClr val="FFFFFF"/>
            </a:solidFill>
            <a:latin typeface="Georgia"/>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lang="da-DK" sz="2400" b="0" i="0" u="none" strike="noStrike" baseline="0">
              <a:solidFill>
                <a:srgbClr val="FFFFFF"/>
              </a:solidFill>
              <a:latin typeface="Georgia"/>
              <a:ea typeface="+mn-ea"/>
              <a:cs typeface="+mn-cs"/>
            </a:rPr>
            <a:t>REJSEAFREGNING</a:t>
          </a:r>
          <a:endParaRPr lang="da-DK" sz="2400" b="0" i="0" u="none" strike="noStrike" baseline="0">
            <a:solidFill>
              <a:srgbClr val="FFFFFF"/>
            </a:solidFill>
            <a:latin typeface="Georgia"/>
          </a:endParaRPr>
        </a:p>
        <a:p>
          <a:pPr algn="ctr" rtl="0">
            <a:defRPr sz="1000"/>
          </a:pPr>
          <a:r>
            <a:rPr lang="da-DK" sz="1800" b="0" i="0" u="none" strike="noStrike" baseline="0">
              <a:solidFill>
                <a:srgbClr val="FFFFFF"/>
              </a:solidFill>
              <a:latin typeface="Georgia"/>
            </a:rPr>
            <a:t>i forbindelse med tjenesterejser og kurser i </a:t>
          </a:r>
          <a:r>
            <a:rPr lang="da-DK" sz="1800" b="0" i="0" u="none" strike="noStrike" baseline="0">
              <a:solidFill>
                <a:srgbClr val="FF0000"/>
              </a:solidFill>
              <a:latin typeface="Georgia"/>
            </a:rPr>
            <a:t>Danmark</a:t>
          </a:r>
        </a:p>
        <a:p>
          <a:pPr algn="ctr" rtl="0">
            <a:defRPr sz="1000"/>
          </a:pPr>
          <a:r>
            <a:rPr lang="da-DK" sz="1800" b="0" i="0" u="none" strike="noStrike" baseline="0">
              <a:solidFill>
                <a:srgbClr val="FFFFFF"/>
              </a:solidFill>
              <a:latin typeface="Georgia"/>
            </a:rPr>
            <a:t>- under 24 timer- </a:t>
          </a:r>
        </a:p>
        <a:p>
          <a:pPr algn="ctr" rtl="0">
            <a:defRPr sz="1000"/>
          </a:pPr>
          <a:endParaRPr lang="da-DK" sz="2400" b="0" i="0" u="none" strike="noStrike" baseline="0">
            <a:solidFill>
              <a:srgbClr val="FFFFFF"/>
            </a:solidFill>
            <a:latin typeface="Georgia"/>
            <a:ea typeface="+mn-ea"/>
            <a:cs typeface="+mn-cs"/>
          </a:endParaRPr>
        </a:p>
      </xdr:txBody>
    </xdr:sp>
    <xdr:clientData fLocksWithSheet="0"/>
  </xdr:twoCellAnchor>
  <xdr:twoCellAnchor>
    <xdr:from>
      <xdr:col>0</xdr:col>
      <xdr:colOff>47625</xdr:colOff>
      <xdr:row>0</xdr:row>
      <xdr:rowOff>133350</xdr:rowOff>
    </xdr:from>
    <xdr:to>
      <xdr:col>1</xdr:col>
      <xdr:colOff>209550</xdr:colOff>
      <xdr:row>5</xdr:row>
      <xdr:rowOff>19050</xdr:rowOff>
    </xdr:to>
    <xdr:sp macro="" textlink="">
      <xdr:nvSpPr>
        <xdr:cNvPr id="4" name="Diagonal stribe 3">
          <a:extLst>
            <a:ext uri="{FF2B5EF4-FFF2-40B4-BE49-F238E27FC236}">
              <a16:creationId xmlns:a16="http://schemas.microsoft.com/office/drawing/2014/main" id="{00000000-0008-0000-0300-000004000000}"/>
            </a:ext>
          </a:extLst>
        </xdr:cNvPr>
        <xdr:cNvSpPr/>
      </xdr:nvSpPr>
      <xdr:spPr>
        <a:xfrm>
          <a:off x="47625" y="133350"/>
          <a:ext cx="914400" cy="847725"/>
        </a:xfrm>
        <a:prstGeom prst="diagStripe">
          <a:avLst/>
        </a:prstGeom>
        <a:solidFill>
          <a:srgbClr val="FF0000"/>
        </a:solidFill>
      </xdr:spPr>
      <xdr:style>
        <a:lnRef idx="3">
          <a:schemeClr val="lt1"/>
        </a:lnRef>
        <a:fillRef idx="1">
          <a:schemeClr val="accent6"/>
        </a:fillRef>
        <a:effectRef idx="1">
          <a:schemeClr val="accent6"/>
        </a:effectRef>
        <a:fontRef idx="minor">
          <a:schemeClr val="lt1"/>
        </a:fontRef>
      </xdr:style>
      <xdr:txBody>
        <a:bodyPr vertOverflow="clip" rtlCol="0" anchor="ctr"/>
        <a:lstStyle/>
        <a:p>
          <a:pPr algn="ctr"/>
          <a:endParaRPr lang="da-DK" sz="1100">
            <a:solidFill>
              <a:schemeClr val="tx1"/>
            </a:solidFill>
          </a:endParaRPr>
        </a:p>
      </xdr:txBody>
    </xdr:sp>
    <xdr:clientData/>
  </xdr:twoCellAnchor>
  <xdr:twoCellAnchor>
    <xdr:from>
      <xdr:col>1</xdr:col>
      <xdr:colOff>221191</xdr:colOff>
      <xdr:row>1</xdr:row>
      <xdr:rowOff>97367</xdr:rowOff>
    </xdr:from>
    <xdr:to>
      <xdr:col>2</xdr:col>
      <xdr:colOff>666750</xdr:colOff>
      <xdr:row>4</xdr:row>
      <xdr:rowOff>38100</xdr:rowOff>
    </xdr:to>
    <xdr:sp macro="" textlink="">
      <xdr:nvSpPr>
        <xdr:cNvPr id="5" name="Alternativ proces 4">
          <a:extLst>
            <a:ext uri="{FF2B5EF4-FFF2-40B4-BE49-F238E27FC236}">
              <a16:creationId xmlns:a16="http://schemas.microsoft.com/office/drawing/2014/main" id="{00000000-0008-0000-0300-000005000000}"/>
            </a:ext>
          </a:extLst>
        </xdr:cNvPr>
        <xdr:cNvSpPr/>
      </xdr:nvSpPr>
      <xdr:spPr>
        <a:xfrm>
          <a:off x="973666" y="259292"/>
          <a:ext cx="1045634" cy="426508"/>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algn="ctr"/>
          <a:r>
            <a:rPr lang="da-DK" sz="2400" b="1">
              <a:latin typeface="Georgia" pitchFamily="18" charset="0"/>
            </a:rPr>
            <a:t>2026</a:t>
          </a:r>
        </a:p>
      </xdr:txBody>
    </xdr:sp>
    <xdr:clientData/>
  </xdr:twoCellAnchor>
  <xdr:twoCellAnchor editAs="oneCell">
    <xdr:from>
      <xdr:col>6</xdr:col>
      <xdr:colOff>447675</xdr:colOff>
      <xdr:row>0</xdr:row>
      <xdr:rowOff>76199</xdr:rowOff>
    </xdr:from>
    <xdr:to>
      <xdr:col>10</xdr:col>
      <xdr:colOff>247650</xdr:colOff>
      <xdr:row>6</xdr:row>
      <xdr:rowOff>159999</xdr:rowOff>
    </xdr:to>
    <xdr:pic>
      <xdr:nvPicPr>
        <xdr:cNvPr id="7" name="Billed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9075" y="76199"/>
          <a:ext cx="3981450" cy="129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28575</xdr:colOff>
      <xdr:row>3</xdr:row>
      <xdr:rowOff>38100</xdr:rowOff>
    </xdr:from>
    <xdr:to>
      <xdr:col>12</xdr:col>
      <xdr:colOff>28575</xdr:colOff>
      <xdr:row>8</xdr:row>
      <xdr:rowOff>19050</xdr:rowOff>
    </xdr:to>
    <xdr:pic>
      <xdr:nvPicPr>
        <xdr:cNvPr id="2" name="Picture 1" descr="RSJ Logo RG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523875"/>
          <a:ext cx="60960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Blankette%20i%20gang\Skemaer%202013\personaleblanket%20Region%20Sj&#230;ll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regionsjaelland.dk/personale/min%20ans&#230;ttelse/blanketter/Documents/1%20Skabelon%20Basi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ag/Downloads/Personaleblanket-till&#230;g%20til%20ans&#230;ttelsesbrev.xltx" TargetMode="External"/><Relationship Id="rId1" Type="http://schemas.openxmlformats.org/officeDocument/2006/relationships/externalLinkPath" Target="/Users/ag/Downloads/Personaleblanket-till&#230;g%20til%20ans&#230;ttelsesbrev.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nsættelse"/>
      <sheetName val="ændring"/>
      <sheetName val="fratrædelse"/>
      <sheetName val="orlov"/>
      <sheetName val="Ark2"/>
    </sheetNames>
    <sheetDataSet>
      <sheetData sheetId="0" refreshError="1"/>
      <sheetData sheetId="1" refreshError="1"/>
      <sheetData sheetId="2" refreshError="1"/>
      <sheetData sheetId="3"/>
      <sheetData sheetId="4" refreshError="1"/>
      <sheetData sheetId="5">
        <row r="1">
          <cell r="A1" t="str">
            <v>Månedsløn bagud</v>
          </cell>
          <cell r="C1" t="str">
            <v>Dagvagt</v>
          </cell>
          <cell r="E1" t="str">
            <v>Ja</v>
          </cell>
          <cell r="F1" t="str">
            <v>F</v>
          </cell>
          <cell r="G1" t="str">
            <v>Trin</v>
          </cell>
          <cell r="H1" t="str">
            <v>Forlængelse af ansættelsen</v>
          </cell>
          <cell r="L1" t="str">
            <v>Tjenestefihed uden løn</v>
          </cell>
          <cell r="M1" t="str">
            <v>Andet arbejde</v>
          </cell>
        </row>
        <row r="2">
          <cell r="A2" t="str">
            <v>Månedsløn forud</v>
          </cell>
          <cell r="C2" t="str">
            <v>Aftenvagt</v>
          </cell>
          <cell r="E2" t="str">
            <v>Nej</v>
          </cell>
          <cell r="F2" t="str">
            <v>K</v>
          </cell>
          <cell r="G2" t="str">
            <v>kr.</v>
          </cell>
          <cell r="H2" t="str">
            <v>Fastansættelse</v>
          </cell>
          <cell r="L2" t="str">
            <v>Tjenestefrihed med løn</v>
          </cell>
          <cell r="M2" t="str">
            <v>Andet arbejde i Region Sjælland</v>
          </cell>
        </row>
        <row r="3">
          <cell r="A3" t="str">
            <v>Måneds-/ timeløn</v>
          </cell>
          <cell r="C3" t="str">
            <v>Nattevagt</v>
          </cell>
          <cell r="F3" t="str">
            <v>Z</v>
          </cell>
          <cell r="H3" t="str">
            <v>Arbejdstidsnorm pr. uge</v>
          </cell>
          <cell r="L3" t="str">
            <v>Orlov uden løn</v>
          </cell>
          <cell r="M3" t="str">
            <v>Efterløn</v>
          </cell>
        </row>
        <row r="4">
          <cell r="C4" t="str">
            <v>Skiftende</v>
          </cell>
          <cell r="H4" t="str">
            <v>Overflytning</v>
          </cell>
          <cell r="L4" t="str">
            <v>Orlov med løn</v>
          </cell>
          <cell r="M4" t="str">
            <v>Efterløn (forlader arbejdsmarket)</v>
          </cell>
        </row>
        <row r="5">
          <cell r="C5" t="str">
            <v>Ansvarshavende aften/nat</v>
          </cell>
          <cell r="H5" t="str">
            <v>Konstitution</v>
          </cell>
          <cell r="M5" t="str">
            <v>Eget ønske</v>
          </cell>
        </row>
        <row r="6">
          <cell r="A6" t="str">
            <v>Nyansættelse</v>
          </cell>
          <cell r="H6" t="str">
            <v>Fri telefon</v>
          </cell>
          <cell r="M6" t="str">
            <v>Emigration</v>
          </cell>
        </row>
        <row r="7">
          <cell r="A7" t="str">
            <v>Overflytning</v>
          </cell>
          <cell r="H7" t="str">
            <v>Ændring af vagttype</v>
          </cell>
          <cell r="M7" t="str">
            <v>Orlov/uddannelse</v>
          </cell>
        </row>
        <row r="8">
          <cell r="M8" t="str">
            <v>Pension</v>
          </cell>
        </row>
        <row r="9">
          <cell r="M9" t="str">
            <v>Pension (forlader arbejdsmarket)</v>
          </cell>
        </row>
        <row r="10">
          <cell r="A10" t="str">
            <v>For.</v>
          </cell>
          <cell r="M10" t="str">
            <v>Sygdom</v>
          </cell>
        </row>
        <row r="11">
          <cell r="A11" t="str">
            <v>Ind.</v>
          </cell>
          <cell r="M11" t="str">
            <v>Værnepligt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Å2"/>
      <sheetName val="BLÅ"/>
      <sheetName val="GRÅ"/>
      <sheetName val=" område"/>
      <sheetName val="NSR"/>
      <sheetName val="SU"/>
      <sheetName val="HO"/>
      <sheetName val="NY"/>
      <sheetName val="Psyk"/>
      <sheetName val="SOC"/>
      <sheetName val="APO"/>
      <sheetName val="KS"/>
      <sheetName val="KØ"/>
      <sheetName val="KHR"/>
      <sheetName val="PRÆ"/>
      <sheetName val="PRIM"/>
      <sheetName val="IT"/>
      <sheetName val="LED"/>
      <sheetName val="RU"/>
      <sheetName val="KU"/>
      <sheetName val="PFI"/>
      <sheetName val="IKE"/>
      <sheetName val="RS"/>
    </sheetNames>
    <sheetDataSet>
      <sheetData sheetId="0"/>
      <sheetData sheetId="1"/>
      <sheetData sheetId="2"/>
      <sheetData sheetId="3">
        <row r="3">
          <cell r="B3" t="str">
            <v>khr-loen-team2@regionsjaelland.dk</v>
          </cell>
        </row>
        <row r="24">
          <cell r="A24" t="str">
            <v>Akutafdelingen - Køge</v>
          </cell>
          <cell r="B24" t="str">
            <v>Gynækologisk/Obstetrisk Afd. - Roskilde-ROGYOB</v>
          </cell>
        </row>
        <row r="25">
          <cell r="A25" t="str">
            <v>Anæstesiologisk Afdeling - Køge</v>
          </cell>
          <cell r="B25" t="str">
            <v>Af. for fød. 2 - Gyn og  Obs - Rosk.(VP)-ROGYOBAFF2</v>
          </cell>
        </row>
        <row r="26">
          <cell r="A26" t="str">
            <v>Anæstesiologisk Afdeling - Roskilde</v>
          </cell>
          <cell r="B26" t="str">
            <v>Afs for fød. 3 - Gyn og  Obs - Rosk.(VP)-ROGYOBAFF3</v>
          </cell>
        </row>
        <row r="27">
          <cell r="A27" t="str">
            <v>Billeddiagnostisk Afdeling - Rosk.-Køge</v>
          </cell>
          <cell r="B27" t="str">
            <v>Dagkirurgisk - Gyn/Obs - Roskilde-ROGYOBDAGK</v>
          </cell>
        </row>
        <row r="28">
          <cell r="A28" t="str">
            <v>Dermatologisk Afdeling - Roskilde</v>
          </cell>
          <cell r="B28" t="str">
            <v>Forskning - Gyn/Obs - Roskilde-ROGYOBFORS</v>
          </cell>
        </row>
        <row r="29">
          <cell r="A29" t="str">
            <v>Driftsafdelingen - Roskilde-Køge</v>
          </cell>
          <cell r="B29" t="str">
            <v>Fælles - Gyn/Obs - Roskilde-ROGYOBFÆLL</v>
          </cell>
        </row>
        <row r="30">
          <cell r="A30" t="str">
            <v>Generel - Roskilde/Køge</v>
          </cell>
          <cell r="B30" t="str">
            <v>Fælles3 - Gynæ. og  Obstet. - Rosk. (VP)-ROGYOBFÆL3</v>
          </cell>
        </row>
        <row r="31">
          <cell r="A31" t="str">
            <v>Gynækologisk/Obstetrisk Afd. - Roskilde</v>
          </cell>
          <cell r="B31" t="str">
            <v>Fødende FG - Gyn/Obs - Roskilde-ROGYOBFG</v>
          </cell>
        </row>
        <row r="32">
          <cell r="A32" t="str">
            <v>Hæmatologisk afdeling - Roskilde</v>
          </cell>
          <cell r="B32" t="str">
            <v>SP Fødende FG - Gyn/Obs - Roskilde-SPROGYOBFG</v>
          </cell>
        </row>
        <row r="33">
          <cell r="A33" t="str">
            <v>Kardiologisk Afdeling - Roskilde</v>
          </cell>
          <cell r="B33" t="str">
            <v>Gynækologi G76 - Gyn/Obs - Roskilde-ROGYOBG76</v>
          </cell>
        </row>
        <row r="34">
          <cell r="A34" t="str">
            <v>Kirurgisk Afdeling - Køge/Roskilde</v>
          </cell>
          <cell r="B34" t="str">
            <v>Instruk.jordemoder - Gyn/Obs - Roskilde-ROGYOBINJO</v>
          </cell>
        </row>
        <row r="35">
          <cell r="A35" t="str">
            <v>Klinisk Biokemisk Afdeling - SUH</v>
          </cell>
          <cell r="B35" t="str">
            <v>Lægesekretær - Gyn/Obs - Roskilde-ROGYOBLÆSE</v>
          </cell>
        </row>
        <row r="36">
          <cell r="A36" t="str">
            <v>Klinisk Fysiologisk/Nuklearmedicinsk Afd</v>
          </cell>
          <cell r="B36" t="str">
            <v>Svanger/barsel G73 - Gyn/Obs - Roskilde-ROGYOBG73</v>
          </cell>
        </row>
        <row r="37">
          <cell r="A37" t="str">
            <v>Klinisk Onkologisk Afdeling</v>
          </cell>
          <cell r="B37" t="str">
            <v>*</v>
          </cell>
        </row>
        <row r="38">
          <cell r="A38" t="str">
            <v>Medicinsk Afdeling - Køge</v>
          </cell>
          <cell r="B38" t="str">
            <v>*</v>
          </cell>
        </row>
        <row r="39">
          <cell r="A39" t="str">
            <v>Medicinsk Afdeling - Roskilde</v>
          </cell>
          <cell r="B39" t="str">
            <v>*</v>
          </cell>
        </row>
        <row r="40">
          <cell r="A40" t="str">
            <v>Neurologisk Afdeling - Roskilde</v>
          </cell>
          <cell r="B40" t="str">
            <v>*</v>
          </cell>
        </row>
        <row r="41">
          <cell r="A41" t="str">
            <v>Ortopædkirurgisk Afdeling - Køge</v>
          </cell>
          <cell r="B41" t="str">
            <v>*</v>
          </cell>
        </row>
        <row r="42">
          <cell r="A42" t="str">
            <v>Patologiafdelingen - Region Sjælland</v>
          </cell>
          <cell r="B42" t="str">
            <v>*</v>
          </cell>
        </row>
        <row r="43">
          <cell r="A43" t="str">
            <v>Plastikkirurgisk og Brystkirurgisk Afd.</v>
          </cell>
          <cell r="B43" t="str">
            <v>*</v>
          </cell>
        </row>
        <row r="44">
          <cell r="A44" t="str">
            <v>Pædiatrisk Afdeling - Roskilde</v>
          </cell>
          <cell r="B44" t="str">
            <v>*</v>
          </cell>
        </row>
        <row r="45">
          <cell r="A45" t="str">
            <v>Reumatologisk Afdeling - Rosk.-Køge</v>
          </cell>
          <cell r="B45" t="str">
            <v>*</v>
          </cell>
        </row>
        <row r="46">
          <cell r="A46" t="str">
            <v>Sekretariat - Sygehusled. - Rosk.-Køge</v>
          </cell>
          <cell r="B46" t="str">
            <v>*</v>
          </cell>
        </row>
        <row r="47">
          <cell r="A47" t="str">
            <v>Stab - Roskilde-Køge</v>
          </cell>
          <cell r="B47" t="str">
            <v>*</v>
          </cell>
        </row>
        <row r="48">
          <cell r="A48" t="str">
            <v>Urologisk Afdeling</v>
          </cell>
          <cell r="B48" t="str">
            <v>*</v>
          </cell>
        </row>
        <row r="49">
          <cell r="A49" t="str">
            <v>Øjenafdelingen</v>
          </cell>
          <cell r="B49" t="str">
            <v>*</v>
          </cell>
        </row>
        <row r="50">
          <cell r="A50" t="str">
            <v>Øre-Næse-Hals-Kæbekir. Afd. - Rosk./Køge</v>
          </cell>
          <cell r="B50" t="str">
            <v>*</v>
          </cell>
        </row>
        <row r="51">
          <cell r="A51" t="str">
            <v>*</v>
          </cell>
          <cell r="B51" t="str">
            <v>*</v>
          </cell>
        </row>
        <row r="52">
          <cell r="A52" t="str">
            <v>*</v>
          </cell>
          <cell r="B52" t="str">
            <v>*</v>
          </cell>
        </row>
        <row r="53">
          <cell r="A53" t="str">
            <v>*</v>
          </cell>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 område"/>
      <sheetName val="menu"/>
      <sheetName val="nyansættelse"/>
      <sheetName val="ændring"/>
      <sheetName val="fratrædelse"/>
      <sheetName val="orlov"/>
      <sheetName val="lønaftale"/>
      <sheetName val="stillinger"/>
      <sheetName val="Ark2"/>
      <sheetName val="TR FTR AMIR"/>
    </sheetNames>
    <sheetDataSet>
      <sheetData sheetId="0"/>
      <sheetData sheetId="1"/>
      <sheetData sheetId="2"/>
      <sheetData sheetId="3"/>
      <sheetData sheetId="4"/>
      <sheetData sheetId="5"/>
      <sheetData sheetId="6"/>
      <sheetData sheetId="7">
        <row r="2">
          <cell r="A2" t="str">
            <v>1. Res.læge ho.ud.</v>
          </cell>
          <cell r="B2" t="str">
            <v>X</v>
          </cell>
          <cell r="C2" t="str">
            <v>nej</v>
          </cell>
        </row>
        <row r="3">
          <cell r="A3" t="str">
            <v>1. Reservelæge</v>
          </cell>
          <cell r="B3">
            <v>0</v>
          </cell>
          <cell r="C3" t="str">
            <v>nej</v>
          </cell>
        </row>
        <row r="4">
          <cell r="A4" t="str">
            <v>1. Reservelæge - timelønnet</v>
          </cell>
          <cell r="B4">
            <v>0</v>
          </cell>
          <cell r="C4" t="str">
            <v>nej</v>
          </cell>
        </row>
        <row r="5">
          <cell r="A5" t="str">
            <v>Administrerende direktør</v>
          </cell>
          <cell r="B5">
            <v>0</v>
          </cell>
          <cell r="C5" t="str">
            <v>ja</v>
          </cell>
        </row>
        <row r="6">
          <cell r="A6" t="str">
            <v>Afdelingsbioanalytiker m. ledelsesansvar</v>
          </cell>
          <cell r="B6">
            <v>0</v>
          </cell>
          <cell r="C6" t="str">
            <v>ja</v>
          </cell>
        </row>
        <row r="7">
          <cell r="A7" t="str">
            <v>Afdelingsergoterapeut m. ledelsesansvar</v>
          </cell>
          <cell r="B7">
            <v>0</v>
          </cell>
          <cell r="C7" t="str">
            <v>ja</v>
          </cell>
        </row>
        <row r="8">
          <cell r="A8" t="str">
            <v>Afdelingsfysioterapeut m. ledelsesansvar</v>
          </cell>
          <cell r="B8">
            <v>0</v>
          </cell>
          <cell r="C8" t="str">
            <v>ja</v>
          </cell>
        </row>
        <row r="9">
          <cell r="A9" t="str">
            <v>Afdelingsledelsessekretær</v>
          </cell>
          <cell r="B9">
            <v>0</v>
          </cell>
          <cell r="C9" t="str">
            <v>nej</v>
          </cell>
        </row>
        <row r="10">
          <cell r="A10" t="str">
            <v>Afdelingsleder</v>
          </cell>
          <cell r="B10">
            <v>0</v>
          </cell>
          <cell r="C10" t="str">
            <v>ja</v>
          </cell>
        </row>
        <row r="11">
          <cell r="A11" t="str">
            <v>Afdelingslæge</v>
          </cell>
          <cell r="B11">
            <v>0</v>
          </cell>
          <cell r="C11" t="str">
            <v>nej</v>
          </cell>
        </row>
        <row r="12">
          <cell r="A12" t="str">
            <v>Afdelingslæge - timelønnet</v>
          </cell>
          <cell r="B12">
            <v>0</v>
          </cell>
          <cell r="C12" t="str">
            <v>nej</v>
          </cell>
        </row>
        <row r="13">
          <cell r="A13" t="str">
            <v>Afdelingsradiograf</v>
          </cell>
          <cell r="B13">
            <v>0</v>
          </cell>
          <cell r="C13" t="str">
            <v>ja</v>
          </cell>
        </row>
        <row r="14">
          <cell r="A14" t="str">
            <v>Afdelingssygeplejerske</v>
          </cell>
          <cell r="B14">
            <v>0</v>
          </cell>
          <cell r="C14" t="str">
            <v>ja</v>
          </cell>
        </row>
        <row r="15">
          <cell r="A15" t="str">
            <v>Agronom</v>
          </cell>
          <cell r="B15">
            <v>0</v>
          </cell>
          <cell r="C15" t="str">
            <v>nej</v>
          </cell>
        </row>
        <row r="16">
          <cell r="A16" t="str">
            <v>Ansvarlig fysiker</v>
          </cell>
          <cell r="B16">
            <v>0</v>
          </cell>
          <cell r="C16" t="str">
            <v>nej</v>
          </cell>
        </row>
        <row r="17">
          <cell r="A17" t="str">
            <v>Apoteker</v>
          </cell>
          <cell r="B17">
            <v>0</v>
          </cell>
          <cell r="C17" t="str">
            <v>ja</v>
          </cell>
        </row>
        <row r="18">
          <cell r="A18" t="str">
            <v>Apoteksmedhjælper</v>
          </cell>
          <cell r="B18">
            <v>0</v>
          </cell>
          <cell r="C18" t="str">
            <v>nej</v>
          </cell>
        </row>
        <row r="19">
          <cell r="A19" t="str">
            <v>Assistent</v>
          </cell>
          <cell r="B19">
            <v>0</v>
          </cell>
          <cell r="C19" t="str">
            <v>nej</v>
          </cell>
        </row>
        <row r="20">
          <cell r="A20" t="str">
            <v>Assisterende specialeansvarlig overlæge</v>
          </cell>
          <cell r="B20">
            <v>0</v>
          </cell>
          <cell r="C20" t="str">
            <v>nej</v>
          </cell>
        </row>
        <row r="21">
          <cell r="A21" t="str">
            <v>Audiologiassistent</v>
          </cell>
          <cell r="B21">
            <v>0</v>
          </cell>
          <cell r="C21" t="str">
            <v>nej</v>
          </cell>
        </row>
        <row r="22">
          <cell r="A22" t="str">
            <v>Audiologiassistentelev</v>
          </cell>
          <cell r="B22">
            <v>0</v>
          </cell>
          <cell r="C22" t="str">
            <v>nej</v>
          </cell>
        </row>
        <row r="23">
          <cell r="A23" t="str">
            <v>Audiologopæd</v>
          </cell>
          <cell r="B23">
            <v>0</v>
          </cell>
          <cell r="C23" t="str">
            <v>nej</v>
          </cell>
        </row>
        <row r="24">
          <cell r="A24" t="str">
            <v>Bachelor</v>
          </cell>
          <cell r="B24">
            <v>0</v>
          </cell>
          <cell r="C24" t="str">
            <v>nej</v>
          </cell>
        </row>
        <row r="25">
          <cell r="A25" t="str">
            <v>Bager</v>
          </cell>
          <cell r="B25">
            <v>0</v>
          </cell>
          <cell r="C25" t="str">
            <v>nej</v>
          </cell>
        </row>
        <row r="26">
          <cell r="A26" t="str">
            <v>Beskyttet beskæftigelse</v>
          </cell>
          <cell r="B26">
            <v>0</v>
          </cell>
          <cell r="C26" t="str">
            <v>nej</v>
          </cell>
        </row>
        <row r="27">
          <cell r="A27" t="str">
            <v>Beskæftigelsesvejleder</v>
          </cell>
          <cell r="B27">
            <v>0</v>
          </cell>
          <cell r="C27" t="str">
            <v>nej</v>
          </cell>
        </row>
        <row r="28">
          <cell r="A28" t="str">
            <v>Bibliotekar</v>
          </cell>
          <cell r="B28">
            <v>0</v>
          </cell>
          <cell r="C28" t="str">
            <v>nej</v>
          </cell>
        </row>
        <row r="29">
          <cell r="A29" t="str">
            <v>Bioanalytiker</v>
          </cell>
          <cell r="B29">
            <v>0</v>
          </cell>
          <cell r="C29" t="str">
            <v>nej</v>
          </cell>
        </row>
        <row r="30">
          <cell r="A30" t="str">
            <v>Bioanalytikerunderviser</v>
          </cell>
          <cell r="B30">
            <v>0</v>
          </cell>
          <cell r="C30" t="str">
            <v>nej</v>
          </cell>
        </row>
        <row r="31">
          <cell r="A31" t="str">
            <v>Biolog</v>
          </cell>
          <cell r="B31">
            <v>0</v>
          </cell>
          <cell r="C31" t="str">
            <v>nej</v>
          </cell>
        </row>
        <row r="32">
          <cell r="A32" t="str">
            <v>Blikkenslager</v>
          </cell>
          <cell r="B32">
            <v>0</v>
          </cell>
          <cell r="C32" t="str">
            <v>nej</v>
          </cell>
        </row>
        <row r="33">
          <cell r="A33" t="str">
            <v>Budget- og controllingchef</v>
          </cell>
          <cell r="B33">
            <v>0</v>
          </cell>
          <cell r="C33" t="str">
            <v>ja</v>
          </cell>
        </row>
        <row r="34">
          <cell r="A34" t="str">
            <v>Byggechef</v>
          </cell>
          <cell r="B34">
            <v>0</v>
          </cell>
          <cell r="C34" t="str">
            <v>ja</v>
          </cell>
        </row>
        <row r="35">
          <cell r="A35" t="str">
            <v>Byggeteknisk chef</v>
          </cell>
          <cell r="B35">
            <v>0</v>
          </cell>
          <cell r="C35" t="str">
            <v>ja</v>
          </cell>
        </row>
        <row r="36">
          <cell r="A36" t="str">
            <v>Bygnings- og driftschef</v>
          </cell>
          <cell r="B36">
            <v>0</v>
          </cell>
          <cell r="C36" t="str">
            <v>ja</v>
          </cell>
        </row>
        <row r="37">
          <cell r="A37" t="str">
            <v>Bygningskonstruktør</v>
          </cell>
          <cell r="B37">
            <v>0</v>
          </cell>
          <cell r="C37" t="str">
            <v>nej</v>
          </cell>
        </row>
        <row r="38">
          <cell r="A38" t="str">
            <v>Centerchef</v>
          </cell>
          <cell r="B38">
            <v>0</v>
          </cell>
          <cell r="C38" t="str">
            <v>ja</v>
          </cell>
        </row>
        <row r="39">
          <cell r="A39" t="str">
            <v>Change Manager</v>
          </cell>
          <cell r="B39">
            <v>0</v>
          </cell>
          <cell r="C39" t="str">
            <v>nej</v>
          </cell>
        </row>
        <row r="40">
          <cell r="A40" t="str">
            <v>Chauffør</v>
          </cell>
          <cell r="B40">
            <v>0</v>
          </cell>
          <cell r="C40" t="str">
            <v>nej</v>
          </cell>
        </row>
        <row r="41">
          <cell r="A41" t="str">
            <v>Chef for HR og Uddannelse</v>
          </cell>
          <cell r="B41">
            <v>0</v>
          </cell>
          <cell r="C41" t="str">
            <v>ja</v>
          </cell>
        </row>
        <row r="42">
          <cell r="A42" t="str">
            <v>Chef for Indkøb og support</v>
          </cell>
          <cell r="B42">
            <v>0</v>
          </cell>
          <cell r="C42" t="str">
            <v>ja</v>
          </cell>
        </row>
        <row r="43">
          <cell r="A43" t="str">
            <v>Chef for Informatik og Patientservice</v>
          </cell>
          <cell r="B43">
            <v>0</v>
          </cell>
          <cell r="C43" t="str">
            <v>ja</v>
          </cell>
        </row>
        <row r="44">
          <cell r="A44" t="str">
            <v>Chef for Intern Kontrolenhed</v>
          </cell>
          <cell r="B44">
            <v>0</v>
          </cell>
          <cell r="C44" t="str">
            <v>ja</v>
          </cell>
        </row>
        <row r="45">
          <cell r="A45" t="str">
            <v>Chef for Jura og forhandling</v>
          </cell>
          <cell r="B45">
            <v>0</v>
          </cell>
          <cell r="C45" t="str">
            <v>ja</v>
          </cell>
        </row>
        <row r="46">
          <cell r="A46" t="str">
            <v>Chef for KS Regionshus</v>
          </cell>
          <cell r="B46">
            <v>0</v>
          </cell>
          <cell r="C46" t="str">
            <v>ja</v>
          </cell>
        </row>
        <row r="47">
          <cell r="A47" t="str">
            <v>Chef for KU Sund</v>
          </cell>
          <cell r="B47">
            <v>0</v>
          </cell>
          <cell r="C47" t="str">
            <v>ja</v>
          </cell>
        </row>
        <row r="48">
          <cell r="A48" t="str">
            <v>Chef for Kvalitet og Målstyring</v>
          </cell>
          <cell r="B48">
            <v>0</v>
          </cell>
          <cell r="C48" t="str">
            <v>ja</v>
          </cell>
        </row>
        <row r="49">
          <cell r="A49" t="str">
            <v>Chef for Løn og personale</v>
          </cell>
          <cell r="B49">
            <v>0</v>
          </cell>
          <cell r="C49" t="str">
            <v>ja</v>
          </cell>
        </row>
        <row r="50">
          <cell r="A50" t="str">
            <v>Chef for Medicoteknik</v>
          </cell>
          <cell r="B50">
            <v>0</v>
          </cell>
          <cell r="C50" t="str">
            <v>ja</v>
          </cell>
        </row>
        <row r="51">
          <cell r="A51" t="str">
            <v>Chef for Regnskabsservice</v>
          </cell>
          <cell r="B51">
            <v>0</v>
          </cell>
          <cell r="C51" t="str">
            <v>ja</v>
          </cell>
        </row>
        <row r="52">
          <cell r="A52" t="str">
            <v>Chef for Strategi og Plan</v>
          </cell>
          <cell r="B52">
            <v>0</v>
          </cell>
          <cell r="C52" t="str">
            <v>ja</v>
          </cell>
        </row>
        <row r="53">
          <cell r="A53" t="str">
            <v>Chef for Teknik</v>
          </cell>
          <cell r="B53">
            <v>0</v>
          </cell>
          <cell r="C53" t="str">
            <v>ja</v>
          </cell>
        </row>
        <row r="54">
          <cell r="A54" t="str">
            <v>Chef for Udbud</v>
          </cell>
          <cell r="B54">
            <v>0</v>
          </cell>
          <cell r="C54" t="str">
            <v>ja</v>
          </cell>
        </row>
        <row r="55">
          <cell r="A55" t="str">
            <v>Chef for Uddannelse og kompetence</v>
          </cell>
          <cell r="B55">
            <v>0</v>
          </cell>
          <cell r="C55" t="str">
            <v>ja</v>
          </cell>
        </row>
        <row r="56">
          <cell r="A56" t="str">
            <v>Chef Økonomi og Analyse</v>
          </cell>
          <cell r="B56">
            <v>0</v>
          </cell>
          <cell r="C56" t="str">
            <v>ja</v>
          </cell>
        </row>
        <row r="57">
          <cell r="A57" t="str">
            <v>Cheffysiker</v>
          </cell>
          <cell r="B57">
            <v>0</v>
          </cell>
          <cell r="C57" t="str">
            <v>ja</v>
          </cell>
        </row>
        <row r="58">
          <cell r="A58" t="str">
            <v>Chefjurist</v>
          </cell>
          <cell r="B58">
            <v>0</v>
          </cell>
          <cell r="C58" t="str">
            <v>ja</v>
          </cell>
        </row>
        <row r="59">
          <cell r="A59" t="str">
            <v>Chefkonsulent</v>
          </cell>
          <cell r="B59">
            <v>0</v>
          </cell>
          <cell r="C59" t="str">
            <v>nej</v>
          </cell>
        </row>
        <row r="60">
          <cell r="A60" t="str">
            <v>Chefkonsulent (læge)</v>
          </cell>
          <cell r="B60">
            <v>0</v>
          </cell>
          <cell r="C60" t="str">
            <v>nej</v>
          </cell>
        </row>
        <row r="61">
          <cell r="A61" t="str">
            <v>Chefportør</v>
          </cell>
          <cell r="B61">
            <v>0</v>
          </cell>
          <cell r="C61" t="str">
            <v>ja</v>
          </cell>
        </row>
        <row r="62">
          <cell r="A62" t="str">
            <v>Chefsekretær</v>
          </cell>
          <cell r="B62">
            <v>0</v>
          </cell>
          <cell r="C62" t="str">
            <v>nej</v>
          </cell>
        </row>
        <row r="63">
          <cell r="A63" t="str">
            <v>Chefsekretær/uddannelsesleder</v>
          </cell>
          <cell r="B63">
            <v>0</v>
          </cell>
          <cell r="C63" t="str">
            <v>ja</v>
          </cell>
        </row>
        <row r="64">
          <cell r="A64" t="str">
            <v>Configuration Manager</v>
          </cell>
          <cell r="B64">
            <v>0</v>
          </cell>
          <cell r="C64" t="str">
            <v>nej</v>
          </cell>
        </row>
        <row r="65">
          <cell r="A65" t="str">
            <v>Continuity Manager</v>
          </cell>
          <cell r="B65">
            <v>0</v>
          </cell>
          <cell r="C65" t="str">
            <v>nej</v>
          </cell>
        </row>
        <row r="66">
          <cell r="A66" t="str">
            <v>Daglig leder</v>
          </cell>
          <cell r="B66">
            <v>0</v>
          </cell>
          <cell r="C66" t="str">
            <v>ja</v>
          </cell>
        </row>
        <row r="67">
          <cell r="A67" t="str">
            <v>Data- og analysechef</v>
          </cell>
          <cell r="B67">
            <v>0</v>
          </cell>
          <cell r="C67" t="str">
            <v>ja</v>
          </cell>
        </row>
        <row r="68">
          <cell r="A68" t="str">
            <v>Data- og planlægningschef</v>
          </cell>
          <cell r="B68">
            <v>0</v>
          </cell>
          <cell r="C68" t="str">
            <v>ja</v>
          </cell>
        </row>
        <row r="69">
          <cell r="A69" t="str">
            <v>Datafagtekniker</v>
          </cell>
          <cell r="B69">
            <v>0</v>
          </cell>
          <cell r="C69" t="str">
            <v>nej</v>
          </cell>
        </row>
        <row r="70">
          <cell r="A70" t="str">
            <v>Depotleder</v>
          </cell>
          <cell r="B70">
            <v>0</v>
          </cell>
          <cell r="C70" t="str">
            <v>ja</v>
          </cell>
        </row>
        <row r="71">
          <cell r="A71" t="str">
            <v>Depotmedarbejder</v>
          </cell>
          <cell r="B71">
            <v>0</v>
          </cell>
          <cell r="C71" t="str">
            <v>nej</v>
          </cell>
        </row>
        <row r="72">
          <cell r="A72" t="str">
            <v>Diakon</v>
          </cell>
          <cell r="B72">
            <v>0</v>
          </cell>
          <cell r="C72" t="str">
            <v>nej</v>
          </cell>
        </row>
        <row r="73">
          <cell r="A73" t="str">
            <v>Diverse undervisere</v>
          </cell>
          <cell r="B73">
            <v>0</v>
          </cell>
          <cell r="C73" t="str">
            <v>nej</v>
          </cell>
        </row>
        <row r="74">
          <cell r="A74" t="str">
            <v>Diverse, ej fast løn</v>
          </cell>
          <cell r="B74">
            <v>0</v>
          </cell>
          <cell r="C74" t="str">
            <v>nej</v>
          </cell>
        </row>
        <row r="75">
          <cell r="A75" t="str">
            <v>Diverse, ej fast løn (arbejdsskade)</v>
          </cell>
          <cell r="B75">
            <v>0</v>
          </cell>
          <cell r="C75" t="str">
            <v>nej</v>
          </cell>
        </row>
        <row r="76">
          <cell r="A76" t="str">
            <v>Diverse, ej fast løn (forsikringer)</v>
          </cell>
          <cell r="B76">
            <v>0</v>
          </cell>
          <cell r="C76" t="str">
            <v>nej</v>
          </cell>
        </row>
        <row r="77">
          <cell r="A77" t="str">
            <v>Diætist</v>
          </cell>
          <cell r="B77">
            <v>0</v>
          </cell>
          <cell r="C77" t="str">
            <v>nej</v>
          </cell>
        </row>
        <row r="78">
          <cell r="A78" t="str">
            <v>DRG-Controller</v>
          </cell>
          <cell r="B78">
            <v>0</v>
          </cell>
          <cell r="C78" t="str">
            <v>nej</v>
          </cell>
        </row>
        <row r="79">
          <cell r="A79" t="str">
            <v>Driftschef</v>
          </cell>
          <cell r="B79">
            <v>0</v>
          </cell>
          <cell r="C79" t="str">
            <v>ja</v>
          </cell>
        </row>
        <row r="80">
          <cell r="A80" t="str">
            <v>Driftsleder</v>
          </cell>
          <cell r="B80">
            <v>0</v>
          </cell>
          <cell r="C80" t="str">
            <v>ja</v>
          </cell>
        </row>
        <row r="81">
          <cell r="A81" t="str">
            <v>Driftstekniker</v>
          </cell>
          <cell r="B81">
            <v>0</v>
          </cell>
          <cell r="C81" t="str">
            <v>nej</v>
          </cell>
        </row>
        <row r="82">
          <cell r="A82" t="str">
            <v>Efterindtægt</v>
          </cell>
          <cell r="B82">
            <v>0</v>
          </cell>
          <cell r="C82" t="str">
            <v>nej</v>
          </cell>
        </row>
        <row r="83">
          <cell r="A83" t="str">
            <v>Ejendomsservicetekniker</v>
          </cell>
          <cell r="B83">
            <v>0</v>
          </cell>
          <cell r="C83" t="str">
            <v>nej</v>
          </cell>
        </row>
        <row r="84">
          <cell r="A84" t="str">
            <v>Ejendomsserviceteknikerelev</v>
          </cell>
          <cell r="B84">
            <v>0</v>
          </cell>
          <cell r="C84" t="str">
            <v>nej</v>
          </cell>
        </row>
        <row r="85">
          <cell r="A85" t="str">
            <v>Elektriker</v>
          </cell>
          <cell r="B85">
            <v>0</v>
          </cell>
          <cell r="C85" t="str">
            <v>nej</v>
          </cell>
        </row>
        <row r="86">
          <cell r="A86" t="str">
            <v>Elektrikerelev</v>
          </cell>
          <cell r="B86">
            <v>0</v>
          </cell>
          <cell r="C86" t="str">
            <v>nej</v>
          </cell>
        </row>
        <row r="87">
          <cell r="A87" t="str">
            <v>Elektronikmekaniker</v>
          </cell>
          <cell r="B87">
            <v>0</v>
          </cell>
          <cell r="C87" t="str">
            <v>nej</v>
          </cell>
        </row>
        <row r="88">
          <cell r="A88" t="str">
            <v>Elektroniktekniker</v>
          </cell>
          <cell r="B88">
            <v>0</v>
          </cell>
          <cell r="C88" t="str">
            <v>nej</v>
          </cell>
        </row>
        <row r="89">
          <cell r="A89" t="str">
            <v>Enhedsleder</v>
          </cell>
          <cell r="B89">
            <v>0</v>
          </cell>
          <cell r="C89" t="str">
            <v>ja</v>
          </cell>
        </row>
        <row r="90">
          <cell r="A90" t="str">
            <v>Ergoterapeut</v>
          </cell>
          <cell r="B90">
            <v>0</v>
          </cell>
          <cell r="C90" t="str">
            <v>nej</v>
          </cell>
        </row>
        <row r="91">
          <cell r="A91" t="str">
            <v>Erhvervsuddannet Serviceassistent</v>
          </cell>
          <cell r="B91" t="str">
            <v>y</v>
          </cell>
          <cell r="C91" t="str">
            <v>nej</v>
          </cell>
        </row>
        <row r="92">
          <cell r="A92" t="str">
            <v>Ernæringsassistent</v>
          </cell>
          <cell r="B92">
            <v>0</v>
          </cell>
          <cell r="C92" t="str">
            <v>nej</v>
          </cell>
        </row>
        <row r="93">
          <cell r="A93" t="str">
            <v>Ernæringsassistentelev</v>
          </cell>
          <cell r="B93">
            <v>0</v>
          </cell>
          <cell r="C93" t="str">
            <v>nej</v>
          </cell>
        </row>
        <row r="94">
          <cell r="A94" t="str">
            <v>Faglig leder</v>
          </cell>
          <cell r="B94">
            <v>0</v>
          </cell>
          <cell r="C94" t="str">
            <v>nej</v>
          </cell>
        </row>
        <row r="95">
          <cell r="A95" t="str">
            <v>Faglærer</v>
          </cell>
          <cell r="B95">
            <v>0</v>
          </cell>
          <cell r="C95" t="str">
            <v>nej</v>
          </cell>
        </row>
        <row r="96">
          <cell r="A96" t="str">
            <v>Farmaceut</v>
          </cell>
          <cell r="B96">
            <v>0</v>
          </cell>
          <cell r="C96" t="str">
            <v>nej</v>
          </cell>
        </row>
        <row r="97">
          <cell r="A97" t="str">
            <v>Farmaceutisk Chef</v>
          </cell>
          <cell r="B97">
            <v>0</v>
          </cell>
          <cell r="C97" t="str">
            <v>ja</v>
          </cell>
        </row>
        <row r="98">
          <cell r="A98" t="str">
            <v>Farmakonom</v>
          </cell>
          <cell r="B98">
            <v>0</v>
          </cell>
          <cell r="C98" t="str">
            <v>nej</v>
          </cell>
        </row>
        <row r="99">
          <cell r="A99" t="str">
            <v>Finans- og analysechef</v>
          </cell>
          <cell r="B99">
            <v>0</v>
          </cell>
          <cell r="C99" t="str">
            <v>ja</v>
          </cell>
        </row>
        <row r="100">
          <cell r="A100" t="str">
            <v>Finans- og regnskabschef</v>
          </cell>
          <cell r="B100">
            <v>0</v>
          </cell>
          <cell r="C100" t="str">
            <v>ja</v>
          </cell>
        </row>
        <row r="101">
          <cell r="A101" t="str">
            <v>Fodterapeut</v>
          </cell>
          <cell r="B101">
            <v>0</v>
          </cell>
          <cell r="C101" t="str">
            <v>nej</v>
          </cell>
        </row>
        <row r="102">
          <cell r="A102" t="str">
            <v>Forbedringschef</v>
          </cell>
          <cell r="B102">
            <v>0</v>
          </cell>
          <cell r="C102" t="str">
            <v>ja</v>
          </cell>
        </row>
        <row r="103">
          <cell r="A103" t="str">
            <v>Forsker (ikke læge)</v>
          </cell>
          <cell r="B103">
            <v>0</v>
          </cell>
          <cell r="C103" t="str">
            <v>nej</v>
          </cell>
        </row>
        <row r="104">
          <cell r="A104" t="str">
            <v>Forsker (læge)</v>
          </cell>
          <cell r="B104">
            <v>0</v>
          </cell>
          <cell r="C104" t="str">
            <v>nej</v>
          </cell>
        </row>
        <row r="105">
          <cell r="A105" t="str">
            <v>Forsknings- og innovationschef</v>
          </cell>
          <cell r="B105">
            <v>0</v>
          </cell>
          <cell r="C105" t="str">
            <v>ja</v>
          </cell>
        </row>
        <row r="106">
          <cell r="A106" t="str">
            <v>Forskningsassistent (ikke læge)</v>
          </cell>
          <cell r="B106">
            <v>0</v>
          </cell>
          <cell r="C106" t="str">
            <v>nej</v>
          </cell>
        </row>
        <row r="107">
          <cell r="A107" t="str">
            <v>Forskningsassistent (læge)</v>
          </cell>
          <cell r="B107">
            <v>0</v>
          </cell>
          <cell r="C107" t="str">
            <v>nej</v>
          </cell>
        </row>
        <row r="108">
          <cell r="A108" t="str">
            <v>Forskningschef</v>
          </cell>
          <cell r="B108">
            <v>0</v>
          </cell>
          <cell r="C108" t="str">
            <v>ja</v>
          </cell>
        </row>
        <row r="109">
          <cell r="A109" t="str">
            <v>Forskningsingeniør</v>
          </cell>
          <cell r="B109">
            <v>0</v>
          </cell>
          <cell r="C109" t="str">
            <v>nej</v>
          </cell>
        </row>
        <row r="110">
          <cell r="A110" t="str">
            <v>Forskningskonsulent</v>
          </cell>
          <cell r="B110">
            <v>0</v>
          </cell>
          <cell r="C110" t="str">
            <v>nej</v>
          </cell>
        </row>
        <row r="111">
          <cell r="A111" t="str">
            <v>Forskningskoordinator</v>
          </cell>
          <cell r="B111">
            <v>0</v>
          </cell>
          <cell r="C111" t="str">
            <v>nej</v>
          </cell>
        </row>
        <row r="112">
          <cell r="A112" t="str">
            <v>Forskningsleder</v>
          </cell>
          <cell r="B112">
            <v>0</v>
          </cell>
          <cell r="C112" t="str">
            <v>nej</v>
          </cell>
        </row>
        <row r="113">
          <cell r="A113" t="str">
            <v>Forskningslektor</v>
          </cell>
          <cell r="B113">
            <v>0</v>
          </cell>
          <cell r="C113" t="str">
            <v>nej</v>
          </cell>
        </row>
        <row r="114">
          <cell r="A114" t="str">
            <v>Forskningsmedarbejder (ikke-læge)</v>
          </cell>
          <cell r="B114">
            <v>0</v>
          </cell>
          <cell r="C114" t="str">
            <v>nej</v>
          </cell>
        </row>
        <row r="115">
          <cell r="A115" t="str">
            <v>Forskningsmedarbejder (læge)</v>
          </cell>
          <cell r="B115">
            <v>0</v>
          </cell>
          <cell r="C115" t="str">
            <v>nej</v>
          </cell>
        </row>
        <row r="116">
          <cell r="A116" t="str">
            <v>Forskningsmolekylærbiolog</v>
          </cell>
          <cell r="B116">
            <v>0</v>
          </cell>
          <cell r="C116" t="str">
            <v>nej</v>
          </cell>
        </row>
        <row r="117">
          <cell r="A117" t="str">
            <v>Forskningsreservelæge</v>
          </cell>
          <cell r="B117">
            <v>0</v>
          </cell>
          <cell r="C117" t="str">
            <v>nej</v>
          </cell>
        </row>
        <row r="118">
          <cell r="A118" t="str">
            <v>Forskningssekretær</v>
          </cell>
          <cell r="B118">
            <v>0</v>
          </cell>
          <cell r="C118" t="str">
            <v>nej</v>
          </cell>
        </row>
        <row r="119">
          <cell r="A119" t="str">
            <v>Forskningssygeplejerske</v>
          </cell>
          <cell r="B119">
            <v>0</v>
          </cell>
          <cell r="C119" t="str">
            <v>nej</v>
          </cell>
        </row>
        <row r="120">
          <cell r="A120" t="str">
            <v>Forstander</v>
          </cell>
          <cell r="B120">
            <v>0</v>
          </cell>
          <cell r="C120" t="str">
            <v>ja</v>
          </cell>
        </row>
        <row r="121">
          <cell r="A121" t="str">
            <v>Funktionschef</v>
          </cell>
          <cell r="B121">
            <v>0</v>
          </cell>
          <cell r="C121" t="str">
            <v>ja</v>
          </cell>
        </row>
        <row r="122">
          <cell r="A122" t="str">
            <v>Funktionsleder</v>
          </cell>
          <cell r="B122">
            <v>0</v>
          </cell>
          <cell r="C122" t="str">
            <v>ja</v>
          </cell>
        </row>
        <row r="123">
          <cell r="A123" t="str">
            <v>Fysiker</v>
          </cell>
          <cell r="B123">
            <v>0</v>
          </cell>
          <cell r="C123" t="str">
            <v>nej</v>
          </cell>
        </row>
        <row r="124">
          <cell r="A124" t="str">
            <v>Fysioterapeut</v>
          </cell>
          <cell r="B124">
            <v>0</v>
          </cell>
          <cell r="C124" t="str">
            <v>nej</v>
          </cell>
        </row>
        <row r="125">
          <cell r="A125" t="str">
            <v>Gartner</v>
          </cell>
          <cell r="B125">
            <v>0</v>
          </cell>
          <cell r="C125" t="str">
            <v>nej</v>
          </cell>
        </row>
        <row r="126">
          <cell r="A126" t="str">
            <v>Gartnerelev</v>
          </cell>
          <cell r="B126">
            <v>0</v>
          </cell>
          <cell r="C126" t="str">
            <v>nej</v>
          </cell>
        </row>
        <row r="127">
          <cell r="A127" t="str">
            <v>GIS-medarbejder</v>
          </cell>
          <cell r="B127">
            <v>0</v>
          </cell>
          <cell r="C127" t="str">
            <v>nej</v>
          </cell>
        </row>
        <row r="128">
          <cell r="A128" t="str">
            <v>Grafiker</v>
          </cell>
          <cell r="B128">
            <v>0</v>
          </cell>
          <cell r="C128" t="str">
            <v>nej</v>
          </cell>
        </row>
        <row r="129">
          <cell r="A129" t="str">
            <v>Honorarlønnet</v>
          </cell>
          <cell r="B129">
            <v>0</v>
          </cell>
          <cell r="C129" t="str">
            <v>nej</v>
          </cell>
        </row>
        <row r="130">
          <cell r="A130" t="str">
            <v>HR chef</v>
          </cell>
          <cell r="B130">
            <v>0</v>
          </cell>
          <cell r="C130" t="str">
            <v>ja</v>
          </cell>
        </row>
        <row r="131">
          <cell r="A131" t="str">
            <v>HR direktør</v>
          </cell>
          <cell r="B131">
            <v>0</v>
          </cell>
          <cell r="C131" t="str">
            <v>ja</v>
          </cell>
        </row>
        <row r="132">
          <cell r="A132" t="str">
            <v>HR konsulent</v>
          </cell>
          <cell r="B132">
            <v>0</v>
          </cell>
          <cell r="C132" t="str">
            <v>nej</v>
          </cell>
        </row>
        <row r="133">
          <cell r="A133" t="str">
            <v>HR Lønkonsulent</v>
          </cell>
          <cell r="B133">
            <v>0</v>
          </cell>
          <cell r="C133" t="str">
            <v>nej</v>
          </cell>
        </row>
        <row r="134">
          <cell r="A134" t="str">
            <v>HR udviklingschef</v>
          </cell>
          <cell r="B134">
            <v>0</v>
          </cell>
          <cell r="C134" t="str">
            <v>ja</v>
          </cell>
        </row>
        <row r="135">
          <cell r="A135" t="str">
            <v>Husassistent</v>
          </cell>
          <cell r="B135">
            <v>0</v>
          </cell>
          <cell r="C135" t="str">
            <v>nej</v>
          </cell>
        </row>
        <row r="136">
          <cell r="A136" t="str">
            <v>Husholdningsleder</v>
          </cell>
          <cell r="B136">
            <v>0</v>
          </cell>
          <cell r="C136" t="str">
            <v>nej</v>
          </cell>
        </row>
        <row r="137">
          <cell r="A137" t="str">
            <v>Håndværker</v>
          </cell>
          <cell r="B137">
            <v>0</v>
          </cell>
          <cell r="C137" t="str">
            <v>nej</v>
          </cell>
        </row>
        <row r="138">
          <cell r="A138" t="str">
            <v>IGU - Uuddannet personale</v>
          </cell>
          <cell r="B138">
            <v>0</v>
          </cell>
          <cell r="C138" t="str">
            <v>nej</v>
          </cell>
        </row>
        <row r="139">
          <cell r="A139" t="str">
            <v>Indkøbschef</v>
          </cell>
          <cell r="B139">
            <v>0</v>
          </cell>
          <cell r="C139" t="str">
            <v>ja</v>
          </cell>
        </row>
        <row r="140">
          <cell r="A140" t="str">
            <v>Indkøbskonsulent</v>
          </cell>
          <cell r="B140">
            <v>0</v>
          </cell>
          <cell r="C140" t="str">
            <v>nej</v>
          </cell>
        </row>
        <row r="141">
          <cell r="A141" t="str">
            <v>Ingeniør</v>
          </cell>
          <cell r="B141">
            <v>0</v>
          </cell>
          <cell r="C141" t="str">
            <v>nej</v>
          </cell>
        </row>
        <row r="142">
          <cell r="A142" t="str">
            <v>Innovationskonsulent</v>
          </cell>
          <cell r="B142">
            <v>0</v>
          </cell>
          <cell r="C142" t="str">
            <v>nej</v>
          </cell>
        </row>
        <row r="143">
          <cell r="A143" t="str">
            <v>Instruktionsjordemoder</v>
          </cell>
          <cell r="B143">
            <v>0</v>
          </cell>
          <cell r="C143" t="str">
            <v>nej</v>
          </cell>
        </row>
        <row r="144">
          <cell r="A144" t="str">
            <v>IT chef</v>
          </cell>
          <cell r="B144">
            <v>0</v>
          </cell>
          <cell r="C144" t="str">
            <v>ja</v>
          </cell>
        </row>
        <row r="145">
          <cell r="A145" t="str">
            <v>IT direktør</v>
          </cell>
          <cell r="B145">
            <v>0</v>
          </cell>
          <cell r="C145" t="str">
            <v>ja</v>
          </cell>
        </row>
        <row r="146">
          <cell r="A146" t="str">
            <v>IT elev</v>
          </cell>
          <cell r="B146">
            <v>0</v>
          </cell>
          <cell r="C146" t="str">
            <v>nej</v>
          </cell>
        </row>
        <row r="147">
          <cell r="A147" t="str">
            <v>IT medarbejder</v>
          </cell>
          <cell r="B147">
            <v>0</v>
          </cell>
          <cell r="C147" t="str">
            <v>nej</v>
          </cell>
        </row>
        <row r="148">
          <cell r="A148" t="str">
            <v>IT sikkerhedschef</v>
          </cell>
          <cell r="B148">
            <v>0</v>
          </cell>
          <cell r="C148" t="str">
            <v>nej</v>
          </cell>
        </row>
        <row r="149">
          <cell r="A149" t="str">
            <v>Jordemoder</v>
          </cell>
          <cell r="B149">
            <v>0</v>
          </cell>
          <cell r="C149" t="str">
            <v>nej</v>
          </cell>
        </row>
        <row r="150">
          <cell r="A150" t="str">
            <v>Jordemoderleder</v>
          </cell>
          <cell r="B150">
            <v>0</v>
          </cell>
          <cell r="C150" t="str">
            <v>ja</v>
          </cell>
        </row>
        <row r="151">
          <cell r="A151" t="str">
            <v>Journalist</v>
          </cell>
          <cell r="B151">
            <v>0</v>
          </cell>
          <cell r="C151" t="str">
            <v>nej</v>
          </cell>
        </row>
        <row r="152">
          <cell r="A152" t="str">
            <v>Journalistpraktikant</v>
          </cell>
          <cell r="B152">
            <v>0</v>
          </cell>
          <cell r="C152" t="str">
            <v>nej</v>
          </cell>
        </row>
        <row r="153">
          <cell r="A153" t="str">
            <v>Jurist</v>
          </cell>
          <cell r="B153">
            <v>0</v>
          </cell>
          <cell r="C153" t="str">
            <v>nej</v>
          </cell>
        </row>
        <row r="154">
          <cell r="A154" t="str">
            <v>Kantinechef</v>
          </cell>
          <cell r="B154">
            <v>0</v>
          </cell>
          <cell r="C154" t="str">
            <v>ja</v>
          </cell>
        </row>
        <row r="155">
          <cell r="A155" t="str">
            <v>Kedelpasser</v>
          </cell>
          <cell r="B155">
            <v>0</v>
          </cell>
          <cell r="C155" t="str">
            <v>nej</v>
          </cell>
        </row>
        <row r="156">
          <cell r="A156" t="str">
            <v>Kemiker</v>
          </cell>
          <cell r="B156">
            <v>0</v>
          </cell>
          <cell r="C156" t="str">
            <v>nej</v>
          </cell>
        </row>
        <row r="157">
          <cell r="A157" t="str">
            <v>Kl. uddannelsesansvarlig sygeplejerske</v>
          </cell>
          <cell r="B157">
            <v>0</v>
          </cell>
          <cell r="C157" t="str">
            <v>nej</v>
          </cell>
        </row>
        <row r="158">
          <cell r="A158" t="str">
            <v>Klinisk assistent</v>
          </cell>
          <cell r="B158">
            <v>0</v>
          </cell>
          <cell r="C158" t="str">
            <v>nej</v>
          </cell>
        </row>
        <row r="159">
          <cell r="A159" t="str">
            <v>Klinisk assistent - timelønnet</v>
          </cell>
          <cell r="B159">
            <v>0</v>
          </cell>
          <cell r="C159" t="str">
            <v>nej</v>
          </cell>
        </row>
        <row r="160">
          <cell r="A160" t="str">
            <v>Klinisk funktionschef</v>
          </cell>
          <cell r="B160">
            <v>0</v>
          </cell>
          <cell r="C160" t="str">
            <v>ja</v>
          </cell>
        </row>
        <row r="161">
          <cell r="A161" t="str">
            <v>Klinisk jordemoderspecialist</v>
          </cell>
          <cell r="B161">
            <v>0</v>
          </cell>
          <cell r="C161" t="str">
            <v>nej</v>
          </cell>
        </row>
        <row r="162">
          <cell r="A162" t="str">
            <v>Klinisk jordemodersupervisor</v>
          </cell>
          <cell r="B162">
            <v>0</v>
          </cell>
          <cell r="C162" t="str">
            <v>nej</v>
          </cell>
        </row>
        <row r="163">
          <cell r="A163" t="str">
            <v>Klinisk sygeplejespecialist</v>
          </cell>
          <cell r="B163">
            <v>0</v>
          </cell>
          <cell r="C163" t="str">
            <v>nej</v>
          </cell>
        </row>
        <row r="164">
          <cell r="A164" t="str">
            <v>Klinisk sygeplejespecialist/lektor</v>
          </cell>
          <cell r="B164">
            <v>0</v>
          </cell>
          <cell r="C164" t="str">
            <v>nej</v>
          </cell>
        </row>
        <row r="165">
          <cell r="A165" t="str">
            <v>Klinisk udviklingssygeplejerske</v>
          </cell>
          <cell r="B165">
            <v>0</v>
          </cell>
          <cell r="C165" t="str">
            <v>nej</v>
          </cell>
        </row>
        <row r="166">
          <cell r="A166" t="str">
            <v>Klinisk udviklingsterapeut</v>
          </cell>
          <cell r="B166">
            <v>0</v>
          </cell>
          <cell r="C166" t="str">
            <v>nej</v>
          </cell>
        </row>
        <row r="167">
          <cell r="A167" t="str">
            <v>Klinisk underviser</v>
          </cell>
          <cell r="B167">
            <v>0</v>
          </cell>
          <cell r="C167" t="str">
            <v>nej</v>
          </cell>
        </row>
        <row r="168">
          <cell r="A168" t="str">
            <v>Kok</v>
          </cell>
          <cell r="B168">
            <v>0</v>
          </cell>
          <cell r="C168" t="str">
            <v>nej</v>
          </cell>
        </row>
        <row r="169">
          <cell r="A169" t="str">
            <v>Kommunikationschef</v>
          </cell>
          <cell r="B169">
            <v>0</v>
          </cell>
          <cell r="C169" t="str">
            <v>ja</v>
          </cell>
        </row>
        <row r="170">
          <cell r="A170" t="str">
            <v>Kommunikationskonsulent</v>
          </cell>
          <cell r="B170">
            <v>0</v>
          </cell>
          <cell r="C170" t="str">
            <v>nej</v>
          </cell>
        </row>
        <row r="171">
          <cell r="A171" t="str">
            <v>Kommunikationsmedarbejder</v>
          </cell>
          <cell r="B171">
            <v>0</v>
          </cell>
          <cell r="C171" t="str">
            <v>nej</v>
          </cell>
        </row>
        <row r="172">
          <cell r="A172" t="str">
            <v>Koncernbudgetchef</v>
          </cell>
          <cell r="B172">
            <v>0</v>
          </cell>
          <cell r="C172" t="str">
            <v>ja</v>
          </cell>
        </row>
        <row r="173">
          <cell r="A173" t="str">
            <v>Koncerndirektør</v>
          </cell>
          <cell r="B173">
            <v>0</v>
          </cell>
          <cell r="C173" t="str">
            <v>ja</v>
          </cell>
        </row>
        <row r="174">
          <cell r="A174" t="str">
            <v>Koncernsekretariatschef</v>
          </cell>
          <cell r="B174">
            <v>0</v>
          </cell>
          <cell r="C174" t="str">
            <v>ja</v>
          </cell>
        </row>
        <row r="175">
          <cell r="A175" t="str">
            <v>Koncernøkonomichef</v>
          </cell>
          <cell r="B175">
            <v>0</v>
          </cell>
          <cell r="C175" t="str">
            <v>ja</v>
          </cell>
        </row>
        <row r="176">
          <cell r="A176" t="str">
            <v>Konsulent</v>
          </cell>
          <cell r="B176">
            <v>0</v>
          </cell>
          <cell r="C176" t="str">
            <v>nej</v>
          </cell>
        </row>
        <row r="177">
          <cell r="A177" t="str">
            <v>Konsulent (læge)</v>
          </cell>
          <cell r="B177">
            <v>0</v>
          </cell>
          <cell r="C177" t="str">
            <v>nej</v>
          </cell>
        </row>
        <row r="178">
          <cell r="A178" t="str">
            <v>Kontorassistent</v>
          </cell>
          <cell r="B178">
            <v>0</v>
          </cell>
          <cell r="C178" t="str">
            <v>nej</v>
          </cell>
        </row>
        <row r="179">
          <cell r="A179" t="str">
            <v>Kontorelev</v>
          </cell>
          <cell r="B179">
            <v>0</v>
          </cell>
          <cell r="C179" t="str">
            <v>nej</v>
          </cell>
        </row>
        <row r="180">
          <cell r="A180" t="str">
            <v>Kontorserviceuddannet</v>
          </cell>
          <cell r="B180">
            <v>0</v>
          </cell>
          <cell r="C180" t="str">
            <v>nej</v>
          </cell>
        </row>
        <row r="181">
          <cell r="A181" t="str">
            <v>Koordinator</v>
          </cell>
          <cell r="B181">
            <v>0</v>
          </cell>
          <cell r="C181" t="str">
            <v>nej</v>
          </cell>
        </row>
        <row r="182">
          <cell r="A182" t="str">
            <v>Koordinator (læge)</v>
          </cell>
          <cell r="B182">
            <v>0</v>
          </cell>
          <cell r="C182" t="str">
            <v>nej</v>
          </cell>
        </row>
        <row r="183">
          <cell r="A183" t="str">
            <v>Koordinerende overlæge med ledelsesfunktion</v>
          </cell>
          <cell r="B183">
            <v>0</v>
          </cell>
          <cell r="C183" t="str">
            <v>ja</v>
          </cell>
        </row>
        <row r="184">
          <cell r="A184" t="str">
            <v>Koordinerende sygeplejerske</v>
          </cell>
          <cell r="B184">
            <v>0</v>
          </cell>
          <cell r="C184" t="str">
            <v>nej</v>
          </cell>
        </row>
        <row r="185">
          <cell r="A185" t="str">
            <v>Kvalitets- og Leanchef</v>
          </cell>
          <cell r="B185">
            <v>0</v>
          </cell>
          <cell r="C185" t="str">
            <v>ja</v>
          </cell>
        </row>
        <row r="186">
          <cell r="A186" t="str">
            <v>Kvalitetschef</v>
          </cell>
          <cell r="B186">
            <v>0</v>
          </cell>
          <cell r="C186" t="str">
            <v>ja</v>
          </cell>
        </row>
        <row r="187">
          <cell r="A187" t="str">
            <v>Kvalitetsdirektør</v>
          </cell>
          <cell r="B187">
            <v>0</v>
          </cell>
          <cell r="C187" t="str">
            <v>ja</v>
          </cell>
        </row>
        <row r="188">
          <cell r="A188" t="str">
            <v>Kvalitetskonsulent</v>
          </cell>
          <cell r="B188">
            <v>0</v>
          </cell>
          <cell r="C188" t="str">
            <v>nej</v>
          </cell>
        </row>
        <row r="189">
          <cell r="A189" t="str">
            <v>Kvalitetskoordinator</v>
          </cell>
          <cell r="B189">
            <v>0</v>
          </cell>
          <cell r="C189" t="str">
            <v>nej</v>
          </cell>
        </row>
        <row r="190">
          <cell r="A190" t="str">
            <v>Køkkenchef</v>
          </cell>
          <cell r="B190">
            <v>0</v>
          </cell>
          <cell r="C190" t="str">
            <v>ja</v>
          </cell>
        </row>
        <row r="191">
          <cell r="A191" t="str">
            <v>Køkkenleder</v>
          </cell>
          <cell r="B191">
            <v>0</v>
          </cell>
          <cell r="C191" t="str">
            <v>nej</v>
          </cell>
        </row>
        <row r="192">
          <cell r="A192" t="str">
            <v>Køkkenmedhjælper</v>
          </cell>
          <cell r="B192">
            <v>0</v>
          </cell>
          <cell r="C192" t="str">
            <v>nej</v>
          </cell>
        </row>
        <row r="193">
          <cell r="A193" t="str">
            <v>Laborant</v>
          </cell>
          <cell r="B193">
            <v>0</v>
          </cell>
          <cell r="C193" t="str">
            <v>nej</v>
          </cell>
        </row>
        <row r="194">
          <cell r="A194" t="str">
            <v>Ledelseskonsulent</v>
          </cell>
          <cell r="B194">
            <v>0</v>
          </cell>
          <cell r="C194" t="str">
            <v>nej</v>
          </cell>
        </row>
        <row r="195">
          <cell r="A195" t="str">
            <v>Ledende bioanalytiker</v>
          </cell>
          <cell r="B195">
            <v>0</v>
          </cell>
          <cell r="C195" t="str">
            <v>ja</v>
          </cell>
        </row>
        <row r="196">
          <cell r="A196" t="str">
            <v>Ledende chefjordemoder</v>
          </cell>
          <cell r="B196">
            <v>0</v>
          </cell>
          <cell r="C196" t="str">
            <v>ja</v>
          </cell>
        </row>
        <row r="197">
          <cell r="A197" t="str">
            <v>Ledende ergoterapeut</v>
          </cell>
          <cell r="B197">
            <v>0</v>
          </cell>
          <cell r="C197" t="str">
            <v>ja</v>
          </cell>
        </row>
        <row r="198">
          <cell r="A198" t="str">
            <v>Ledende farmaceut</v>
          </cell>
          <cell r="B198">
            <v>0</v>
          </cell>
          <cell r="C198" t="str">
            <v>ja</v>
          </cell>
        </row>
        <row r="199">
          <cell r="A199" t="str">
            <v>Ledende farmakonom</v>
          </cell>
          <cell r="B199">
            <v>0</v>
          </cell>
          <cell r="C199" t="str">
            <v>ja</v>
          </cell>
        </row>
        <row r="200">
          <cell r="A200" t="str">
            <v>Ledende fysioterapeut</v>
          </cell>
          <cell r="B200">
            <v>0</v>
          </cell>
          <cell r="C200" t="str">
            <v>ja</v>
          </cell>
        </row>
        <row r="201">
          <cell r="A201" t="str">
            <v>Ledende lægesekretær</v>
          </cell>
          <cell r="B201">
            <v>0</v>
          </cell>
          <cell r="C201" t="str">
            <v>ja</v>
          </cell>
        </row>
        <row r="202">
          <cell r="A202" t="str">
            <v>Ledende overbioanalytiker</v>
          </cell>
          <cell r="B202">
            <v>0</v>
          </cell>
          <cell r="C202" t="str">
            <v>ja</v>
          </cell>
        </row>
        <row r="203">
          <cell r="A203" t="str">
            <v>Ledende overfysioterapeut</v>
          </cell>
          <cell r="B203">
            <v>0</v>
          </cell>
          <cell r="C203" t="str">
            <v>ja</v>
          </cell>
        </row>
        <row r="204">
          <cell r="A204" t="str">
            <v>Ledende overlæge</v>
          </cell>
          <cell r="B204">
            <v>0</v>
          </cell>
          <cell r="C204" t="str">
            <v>ja</v>
          </cell>
        </row>
        <row r="205">
          <cell r="A205" t="str">
            <v>Ledende overradiograf</v>
          </cell>
          <cell r="B205">
            <v>0</v>
          </cell>
          <cell r="C205" t="str">
            <v>ja</v>
          </cell>
        </row>
        <row r="206">
          <cell r="A206" t="str">
            <v>Ledende oversygeplejerske</v>
          </cell>
          <cell r="B206">
            <v>0</v>
          </cell>
          <cell r="C206" t="str">
            <v>ja</v>
          </cell>
        </row>
        <row r="207">
          <cell r="A207" t="str">
            <v>Ledende overtandlæge</v>
          </cell>
          <cell r="B207">
            <v>0</v>
          </cell>
          <cell r="C207" t="str">
            <v>ja</v>
          </cell>
        </row>
        <row r="208">
          <cell r="A208" t="str">
            <v>Ledende socialrådgiver</v>
          </cell>
          <cell r="B208">
            <v>0</v>
          </cell>
          <cell r="C208" t="str">
            <v>ja</v>
          </cell>
        </row>
        <row r="209">
          <cell r="A209" t="str">
            <v>Ledende telefonist</v>
          </cell>
          <cell r="B209">
            <v>0</v>
          </cell>
          <cell r="C209" t="str">
            <v>ja</v>
          </cell>
        </row>
        <row r="210">
          <cell r="A210" t="str">
            <v>Leder af journalarkiv</v>
          </cell>
          <cell r="B210">
            <v>0</v>
          </cell>
          <cell r="C210" t="str">
            <v>ja</v>
          </cell>
        </row>
        <row r="211">
          <cell r="A211" t="str">
            <v>Leder af kopifunktion</v>
          </cell>
          <cell r="B211">
            <v>0</v>
          </cell>
          <cell r="C211" t="str">
            <v>ja</v>
          </cell>
        </row>
        <row r="212">
          <cell r="A212" t="str">
            <v>Leder af PsykInfo</v>
          </cell>
          <cell r="B212">
            <v>0</v>
          </cell>
          <cell r="C212" t="str">
            <v>ja</v>
          </cell>
        </row>
        <row r="213">
          <cell r="A213" t="str">
            <v>Leder/mellemleder/specialist</v>
          </cell>
          <cell r="B213">
            <v>0</v>
          </cell>
          <cell r="C213" t="str">
            <v>nej</v>
          </cell>
        </row>
        <row r="214">
          <cell r="A214" t="str">
            <v>Logistikchef</v>
          </cell>
          <cell r="B214">
            <v>0</v>
          </cell>
          <cell r="C214" t="str">
            <v>ja</v>
          </cell>
        </row>
        <row r="215">
          <cell r="A215" t="str">
            <v>Lægelig forskningsleder</v>
          </cell>
          <cell r="B215">
            <v>0</v>
          </cell>
          <cell r="C215" t="str">
            <v>nej</v>
          </cell>
        </row>
        <row r="216">
          <cell r="A216" t="str">
            <v>Lægesekretær</v>
          </cell>
          <cell r="B216">
            <v>0</v>
          </cell>
          <cell r="C216" t="str">
            <v>nej</v>
          </cell>
        </row>
        <row r="217">
          <cell r="A217" t="str">
            <v>Lægesekretærelev</v>
          </cell>
          <cell r="B217">
            <v>0</v>
          </cell>
          <cell r="C217" t="str">
            <v>nej</v>
          </cell>
        </row>
        <row r="218">
          <cell r="A218" t="str">
            <v>Lærer/overlærer</v>
          </cell>
          <cell r="B218">
            <v>0</v>
          </cell>
          <cell r="C218" t="str">
            <v>nej</v>
          </cell>
        </row>
        <row r="219">
          <cell r="A219" t="str">
            <v>Lærling</v>
          </cell>
          <cell r="B219">
            <v>0</v>
          </cell>
          <cell r="C219" t="str">
            <v>nej</v>
          </cell>
        </row>
        <row r="220">
          <cell r="A220" t="str">
            <v>Magister</v>
          </cell>
          <cell r="B220">
            <v>0</v>
          </cell>
          <cell r="C220" t="str">
            <v>nej</v>
          </cell>
        </row>
        <row r="221">
          <cell r="A221" t="str">
            <v>Maler</v>
          </cell>
          <cell r="B221">
            <v>0</v>
          </cell>
          <cell r="C221" t="str">
            <v>nej</v>
          </cell>
        </row>
        <row r="222">
          <cell r="A222" t="str">
            <v>Maskinarbejder</v>
          </cell>
          <cell r="B222">
            <v>0</v>
          </cell>
          <cell r="C222" t="str">
            <v>nej</v>
          </cell>
        </row>
        <row r="223">
          <cell r="A223" t="str">
            <v>Maskinmester</v>
          </cell>
          <cell r="B223">
            <v>0</v>
          </cell>
          <cell r="C223" t="str">
            <v>nej</v>
          </cell>
        </row>
        <row r="224">
          <cell r="A224" t="str">
            <v>Medicinstuderende</v>
          </cell>
          <cell r="B224">
            <v>0</v>
          </cell>
          <cell r="C224" t="str">
            <v>nej</v>
          </cell>
        </row>
        <row r="225">
          <cell r="A225" t="str">
            <v>Medicinstuderende - timelønnet</v>
          </cell>
          <cell r="B225">
            <v>0</v>
          </cell>
          <cell r="C225" t="str">
            <v>nej</v>
          </cell>
        </row>
        <row r="226">
          <cell r="A226" t="str">
            <v>Medicotekniker</v>
          </cell>
          <cell r="B226">
            <v>0</v>
          </cell>
          <cell r="C226" t="str">
            <v>nej</v>
          </cell>
        </row>
        <row r="227">
          <cell r="A227" t="str">
            <v>Medicoteknisk chef</v>
          </cell>
          <cell r="B227">
            <v>0</v>
          </cell>
          <cell r="C227" t="str">
            <v>ja</v>
          </cell>
        </row>
        <row r="228">
          <cell r="A228" t="str">
            <v>Medicoteknisk leder</v>
          </cell>
          <cell r="B228">
            <v>0</v>
          </cell>
          <cell r="C228" t="str">
            <v>ja</v>
          </cell>
        </row>
        <row r="229">
          <cell r="A229" t="str">
            <v>Mediemedarbejder</v>
          </cell>
          <cell r="B229">
            <v>0</v>
          </cell>
          <cell r="C229" t="str">
            <v>nej</v>
          </cell>
        </row>
        <row r="230">
          <cell r="A230" t="str">
            <v>Miljødirektør</v>
          </cell>
          <cell r="B230">
            <v>0</v>
          </cell>
          <cell r="C230" t="str">
            <v>ja</v>
          </cell>
        </row>
        <row r="231">
          <cell r="A231" t="str">
            <v>Molekylærbiolog</v>
          </cell>
          <cell r="B231">
            <v>0</v>
          </cell>
          <cell r="C231" t="str">
            <v>nej</v>
          </cell>
        </row>
        <row r="232">
          <cell r="A232" t="str">
            <v>Molekylærbiolog m. forskn.ansv.</v>
          </cell>
          <cell r="B232">
            <v>0</v>
          </cell>
          <cell r="C232" t="str">
            <v>nej</v>
          </cell>
        </row>
        <row r="233">
          <cell r="A233" t="str">
            <v>Montør</v>
          </cell>
          <cell r="B233">
            <v>0</v>
          </cell>
          <cell r="C233" t="str">
            <v>nej</v>
          </cell>
        </row>
        <row r="234">
          <cell r="A234" t="str">
            <v>Murer</v>
          </cell>
          <cell r="B234">
            <v>0</v>
          </cell>
          <cell r="C234" t="str">
            <v>nej</v>
          </cell>
        </row>
        <row r="235">
          <cell r="A235" t="str">
            <v>Musikterapeut</v>
          </cell>
          <cell r="B235">
            <v>0</v>
          </cell>
          <cell r="C235" t="str">
            <v>nej</v>
          </cell>
        </row>
        <row r="236">
          <cell r="A236" t="str">
            <v>Neurofysiologiassistent</v>
          </cell>
          <cell r="B236">
            <v>0</v>
          </cell>
          <cell r="C236" t="str">
            <v>nej</v>
          </cell>
        </row>
        <row r="237">
          <cell r="A237" t="str">
            <v>Neurofysiologiassistentelev</v>
          </cell>
          <cell r="B237">
            <v>0</v>
          </cell>
          <cell r="C237" t="str">
            <v>nej</v>
          </cell>
        </row>
        <row r="238">
          <cell r="A238" t="str">
            <v>Næstformand, Regionsråd</v>
          </cell>
          <cell r="B238">
            <v>0</v>
          </cell>
          <cell r="C238" t="str">
            <v>nej</v>
          </cell>
        </row>
        <row r="239">
          <cell r="A239" t="str">
            <v>Områdeleder</v>
          </cell>
          <cell r="B239">
            <v>0</v>
          </cell>
          <cell r="C239" t="str">
            <v>ja</v>
          </cell>
        </row>
        <row r="240">
          <cell r="A240" t="str">
            <v>Omsorgsmedhjælper</v>
          </cell>
          <cell r="B240">
            <v>0</v>
          </cell>
          <cell r="C240" t="str">
            <v>nej</v>
          </cell>
        </row>
        <row r="241">
          <cell r="A241" t="str">
            <v>Optometrist</v>
          </cell>
          <cell r="B241">
            <v>0</v>
          </cell>
          <cell r="C241" t="str">
            <v>nej</v>
          </cell>
        </row>
        <row r="242">
          <cell r="A242" t="str">
            <v>Ortoptist</v>
          </cell>
          <cell r="B242">
            <v>0</v>
          </cell>
          <cell r="C242" t="str">
            <v>nej</v>
          </cell>
        </row>
        <row r="243">
          <cell r="A243" t="str">
            <v>Overlæge</v>
          </cell>
          <cell r="B243">
            <v>0</v>
          </cell>
          <cell r="C243" t="str">
            <v>nej</v>
          </cell>
        </row>
        <row r="244">
          <cell r="A244" t="str">
            <v>Overlæge - konstitueret YL</v>
          </cell>
          <cell r="B244">
            <v>0</v>
          </cell>
          <cell r="C244" t="str">
            <v>nej</v>
          </cell>
        </row>
        <row r="245">
          <cell r="A245" t="str">
            <v>Overlæge - timelønnet</v>
          </cell>
          <cell r="B245">
            <v>0</v>
          </cell>
          <cell r="C245" t="str">
            <v>nej</v>
          </cell>
        </row>
        <row r="246">
          <cell r="A246" t="str">
            <v>Overlæge med ledelsesansvar</v>
          </cell>
          <cell r="B246">
            <v>0</v>
          </cell>
          <cell r="C246" t="str">
            <v>ja</v>
          </cell>
        </row>
        <row r="247">
          <cell r="A247" t="str">
            <v>Overlæge/Professor</v>
          </cell>
          <cell r="B247">
            <v>0</v>
          </cell>
          <cell r="C247" t="str">
            <v>nej</v>
          </cell>
        </row>
        <row r="248">
          <cell r="A248" t="str">
            <v>Overportør</v>
          </cell>
          <cell r="B248">
            <v>0</v>
          </cell>
          <cell r="C248" t="str">
            <v>ja</v>
          </cell>
        </row>
        <row r="249">
          <cell r="A249" t="str">
            <v>Oversygeplejerske</v>
          </cell>
          <cell r="B249">
            <v>0</v>
          </cell>
          <cell r="C249" t="str">
            <v>ja</v>
          </cell>
        </row>
        <row r="250">
          <cell r="A250" t="str">
            <v>Oversygeplejerske ul</v>
          </cell>
          <cell r="B250">
            <v>0</v>
          </cell>
          <cell r="C250" t="str">
            <v>nej</v>
          </cell>
        </row>
        <row r="251">
          <cell r="A251" t="str">
            <v>Overtandlæge</v>
          </cell>
          <cell r="B251">
            <v>0</v>
          </cell>
          <cell r="C251" t="str">
            <v>nej</v>
          </cell>
        </row>
        <row r="252">
          <cell r="A252" t="str">
            <v>Paramediciner</v>
          </cell>
          <cell r="B252">
            <v>0</v>
          </cell>
          <cell r="C252" t="str">
            <v>nej</v>
          </cell>
        </row>
        <row r="253">
          <cell r="A253" t="str">
            <v>Patientrådgiver</v>
          </cell>
          <cell r="B253">
            <v>0</v>
          </cell>
          <cell r="C253" t="str">
            <v>nej</v>
          </cell>
        </row>
        <row r="254">
          <cell r="A254" t="str">
            <v>Patientvejleder</v>
          </cell>
          <cell r="B254">
            <v>0</v>
          </cell>
          <cell r="C254" t="str">
            <v>nej</v>
          </cell>
        </row>
        <row r="255">
          <cell r="A255" t="str">
            <v>Pedel</v>
          </cell>
          <cell r="B255">
            <v>0</v>
          </cell>
          <cell r="C255" t="str">
            <v>nej</v>
          </cell>
        </row>
        <row r="256">
          <cell r="A256" t="str">
            <v>Pedelmedhjælper</v>
          </cell>
          <cell r="B256">
            <v>0</v>
          </cell>
          <cell r="C256" t="str">
            <v>nej</v>
          </cell>
        </row>
        <row r="257">
          <cell r="A257" t="str">
            <v>Personlig ass. (ikke lægestud.)</v>
          </cell>
          <cell r="B257">
            <v>0</v>
          </cell>
          <cell r="C257" t="str">
            <v>nej</v>
          </cell>
        </row>
        <row r="258">
          <cell r="A258" t="str">
            <v>Personlig assistent (lægestud.)</v>
          </cell>
          <cell r="B258">
            <v>0</v>
          </cell>
          <cell r="C258" t="str">
            <v>nej</v>
          </cell>
        </row>
        <row r="259">
          <cell r="A259" t="str">
            <v>Ph.d. Studerende (ikke læge)</v>
          </cell>
          <cell r="B259">
            <v>0</v>
          </cell>
          <cell r="C259" t="str">
            <v>nej</v>
          </cell>
        </row>
        <row r="260">
          <cell r="A260" t="str">
            <v>Ph.d. Studerende (læge)</v>
          </cell>
          <cell r="B260">
            <v>0</v>
          </cell>
          <cell r="C260" t="str">
            <v>nej</v>
          </cell>
        </row>
        <row r="261">
          <cell r="A261" t="str">
            <v>Piccolo/Piccoline</v>
          </cell>
          <cell r="B261">
            <v>0</v>
          </cell>
          <cell r="C261" t="str">
            <v>nej</v>
          </cell>
        </row>
        <row r="262">
          <cell r="A262" t="str">
            <v>PKL-lektor</v>
          </cell>
          <cell r="B262">
            <v>0</v>
          </cell>
          <cell r="C262" t="str">
            <v>nej</v>
          </cell>
        </row>
        <row r="263">
          <cell r="A263" t="str">
            <v>Planlægningsassistent</v>
          </cell>
          <cell r="B263">
            <v>0</v>
          </cell>
          <cell r="C263" t="str">
            <v>nej</v>
          </cell>
        </row>
        <row r="264">
          <cell r="A264" t="str">
            <v>Planlægningschef</v>
          </cell>
          <cell r="B264">
            <v>0</v>
          </cell>
          <cell r="C264" t="str">
            <v>ja</v>
          </cell>
        </row>
        <row r="265">
          <cell r="A265" t="str">
            <v>Planlægningskonsulent</v>
          </cell>
          <cell r="B265">
            <v>0</v>
          </cell>
          <cell r="C265" t="str">
            <v>nej</v>
          </cell>
        </row>
        <row r="266">
          <cell r="A266" t="str">
            <v>Plejehjemsassistent</v>
          </cell>
          <cell r="B266">
            <v>0</v>
          </cell>
          <cell r="C266" t="str">
            <v>nej</v>
          </cell>
        </row>
        <row r="267">
          <cell r="A267" t="str">
            <v>Plejer</v>
          </cell>
          <cell r="B267">
            <v>0</v>
          </cell>
          <cell r="C267" t="str">
            <v>nej</v>
          </cell>
        </row>
        <row r="268">
          <cell r="A268" t="str">
            <v>PMO chef</v>
          </cell>
          <cell r="B268">
            <v>0</v>
          </cell>
          <cell r="C268" t="str">
            <v>ja</v>
          </cell>
        </row>
        <row r="269">
          <cell r="A269" t="str">
            <v>Portør</v>
          </cell>
          <cell r="B269">
            <v>0</v>
          </cell>
          <cell r="C269" t="str">
            <v>nej</v>
          </cell>
        </row>
        <row r="270">
          <cell r="A270" t="str">
            <v>Portøraspirant</v>
          </cell>
          <cell r="B270">
            <v>0</v>
          </cell>
          <cell r="C270" t="str">
            <v>nej</v>
          </cell>
        </row>
        <row r="271">
          <cell r="A271" t="str">
            <v>Post doc. biolog</v>
          </cell>
          <cell r="B271">
            <v>0</v>
          </cell>
          <cell r="C271" t="str">
            <v>nej</v>
          </cell>
        </row>
        <row r="272">
          <cell r="A272" t="str">
            <v>Post doc. fysioterapeut</v>
          </cell>
          <cell r="B272">
            <v>0</v>
          </cell>
          <cell r="C272" t="str">
            <v>nej</v>
          </cell>
        </row>
        <row r="273">
          <cell r="A273" t="str">
            <v>Post doc. reservelæge</v>
          </cell>
          <cell r="B273">
            <v>0</v>
          </cell>
          <cell r="C273" t="str">
            <v>nej</v>
          </cell>
        </row>
        <row r="274">
          <cell r="A274" t="str">
            <v>Post doc. sygeplejerske</v>
          </cell>
          <cell r="B274">
            <v>0</v>
          </cell>
          <cell r="C274" t="str">
            <v>nej</v>
          </cell>
        </row>
        <row r="275">
          <cell r="A275" t="str">
            <v>Postmedarbejder</v>
          </cell>
          <cell r="B275">
            <v>0</v>
          </cell>
          <cell r="C275" t="str">
            <v>nej</v>
          </cell>
        </row>
        <row r="276">
          <cell r="A276" t="str">
            <v>Praksisdirektør</v>
          </cell>
          <cell r="B276">
            <v>0</v>
          </cell>
          <cell r="C276" t="str">
            <v>ja</v>
          </cell>
        </row>
        <row r="277">
          <cell r="A277" t="str">
            <v>Praksiskonsulent</v>
          </cell>
          <cell r="B277">
            <v>0</v>
          </cell>
          <cell r="C277" t="str">
            <v>nej</v>
          </cell>
        </row>
        <row r="278">
          <cell r="A278" t="str">
            <v>Praksismanager</v>
          </cell>
          <cell r="B278">
            <v>0</v>
          </cell>
          <cell r="C278" t="str">
            <v>ja</v>
          </cell>
        </row>
        <row r="279">
          <cell r="A279" t="str">
            <v>Praktikant (lønnet)</v>
          </cell>
          <cell r="B279">
            <v>0</v>
          </cell>
          <cell r="C279" t="str">
            <v>nej</v>
          </cell>
        </row>
        <row r="280">
          <cell r="A280" t="str">
            <v>Pressechef</v>
          </cell>
          <cell r="B280">
            <v>0</v>
          </cell>
          <cell r="C280" t="str">
            <v>nej</v>
          </cell>
        </row>
        <row r="281">
          <cell r="A281" t="str">
            <v>Proceskoordinator</v>
          </cell>
          <cell r="B281">
            <v>0</v>
          </cell>
          <cell r="C281" t="str">
            <v>nej</v>
          </cell>
        </row>
        <row r="282">
          <cell r="A282" t="str">
            <v>Produktions- og Planlægningschef</v>
          </cell>
          <cell r="B282">
            <v>0</v>
          </cell>
          <cell r="C282" t="str">
            <v>ja</v>
          </cell>
        </row>
        <row r="283">
          <cell r="A283" t="str">
            <v>Produktionsassistent</v>
          </cell>
          <cell r="B283">
            <v>0</v>
          </cell>
          <cell r="C283" t="str">
            <v>nej</v>
          </cell>
        </row>
        <row r="284">
          <cell r="A284" t="str">
            <v>Produktionsdirektør</v>
          </cell>
          <cell r="B284">
            <v>0</v>
          </cell>
          <cell r="C284" t="str">
            <v>ja</v>
          </cell>
        </row>
        <row r="285">
          <cell r="A285" t="str">
            <v>Produktionsleder</v>
          </cell>
          <cell r="B285">
            <v>0</v>
          </cell>
          <cell r="C285" t="str">
            <v>ja</v>
          </cell>
        </row>
        <row r="286">
          <cell r="A286" t="str">
            <v>Professor</v>
          </cell>
          <cell r="B286">
            <v>0</v>
          </cell>
          <cell r="C286" t="str">
            <v>nej</v>
          </cell>
        </row>
        <row r="287">
          <cell r="A287" t="str">
            <v>Projektchef</v>
          </cell>
          <cell r="B287">
            <v>0</v>
          </cell>
          <cell r="C287" t="str">
            <v>ja</v>
          </cell>
        </row>
        <row r="288">
          <cell r="A288" t="str">
            <v>Projektchef u/personaleledelse</v>
          </cell>
          <cell r="B288">
            <v>0</v>
          </cell>
          <cell r="C288" t="str">
            <v>nej</v>
          </cell>
        </row>
        <row r="289">
          <cell r="A289" t="str">
            <v>Projektkonsulent</v>
          </cell>
          <cell r="B289">
            <v>0</v>
          </cell>
          <cell r="C289" t="str">
            <v>nej</v>
          </cell>
        </row>
        <row r="290">
          <cell r="A290" t="str">
            <v>Projektkoordinator</v>
          </cell>
          <cell r="B290">
            <v>0</v>
          </cell>
          <cell r="C290" t="str">
            <v>nej</v>
          </cell>
        </row>
        <row r="291">
          <cell r="A291" t="str">
            <v>Projektleder</v>
          </cell>
          <cell r="B291">
            <v>0</v>
          </cell>
          <cell r="C291" t="str">
            <v>nej</v>
          </cell>
        </row>
        <row r="292">
          <cell r="A292" t="str">
            <v>Projektleder (læge)</v>
          </cell>
          <cell r="B292">
            <v>0</v>
          </cell>
          <cell r="C292" t="str">
            <v>nej</v>
          </cell>
        </row>
        <row r="293">
          <cell r="A293" t="str">
            <v>Projektmedarbejder</v>
          </cell>
          <cell r="B293">
            <v>0</v>
          </cell>
          <cell r="C293" t="str">
            <v>nej</v>
          </cell>
        </row>
        <row r="294">
          <cell r="A294" t="str">
            <v>Projektsygeplejerske</v>
          </cell>
          <cell r="B294">
            <v>0</v>
          </cell>
          <cell r="C294" t="str">
            <v>nej</v>
          </cell>
        </row>
        <row r="295">
          <cell r="A295" t="str">
            <v>Præhospital Direktør</v>
          </cell>
          <cell r="B295">
            <v>0</v>
          </cell>
          <cell r="C295" t="str">
            <v>ja</v>
          </cell>
        </row>
        <row r="296">
          <cell r="A296" t="str">
            <v>Præhospital lægelig chef</v>
          </cell>
          <cell r="B296">
            <v>0</v>
          </cell>
          <cell r="C296" t="str">
            <v>ja</v>
          </cell>
        </row>
        <row r="297">
          <cell r="A297" t="str">
            <v>Psykiatridirektør</v>
          </cell>
          <cell r="B297">
            <v>0</v>
          </cell>
          <cell r="C297" t="str">
            <v>ja</v>
          </cell>
        </row>
        <row r="298">
          <cell r="A298" t="str">
            <v>Psykiatrisk medhjælper</v>
          </cell>
          <cell r="B298">
            <v>0</v>
          </cell>
          <cell r="C298" t="str">
            <v>nej</v>
          </cell>
        </row>
        <row r="299">
          <cell r="A299" t="str">
            <v>Psykolog</v>
          </cell>
          <cell r="B299">
            <v>0</v>
          </cell>
          <cell r="C299" t="str">
            <v>nej</v>
          </cell>
        </row>
        <row r="300">
          <cell r="A300" t="str">
            <v>Psykolog uddannelsesstilling</v>
          </cell>
          <cell r="B300">
            <v>0</v>
          </cell>
          <cell r="C300" t="str">
            <v>nej</v>
          </cell>
        </row>
        <row r="301">
          <cell r="A301" t="str">
            <v>Psykologfaglig ledende koordinator</v>
          </cell>
          <cell r="B301">
            <v>0</v>
          </cell>
          <cell r="C301" t="str">
            <v>ja</v>
          </cell>
        </row>
        <row r="302">
          <cell r="A302" t="str">
            <v>Psykomotorisk terapeut</v>
          </cell>
          <cell r="B302">
            <v>0</v>
          </cell>
          <cell r="C302" t="str">
            <v>nej</v>
          </cell>
        </row>
        <row r="303">
          <cell r="A303" t="str">
            <v>Pædagog</v>
          </cell>
          <cell r="B303">
            <v>0</v>
          </cell>
          <cell r="C303" t="str">
            <v>nej</v>
          </cell>
        </row>
        <row r="304">
          <cell r="A304" t="str">
            <v>Pædagogisk assistent</v>
          </cell>
          <cell r="B304">
            <v>0</v>
          </cell>
          <cell r="C304" t="str">
            <v>nej</v>
          </cell>
        </row>
        <row r="305">
          <cell r="A305" t="str">
            <v>Pædagogisk assistentelev</v>
          </cell>
          <cell r="B305">
            <v>0</v>
          </cell>
          <cell r="C305" t="str">
            <v>nej</v>
          </cell>
        </row>
        <row r="306">
          <cell r="A306" t="str">
            <v>Pædagogisk konsulent</v>
          </cell>
          <cell r="B306">
            <v>0</v>
          </cell>
          <cell r="C306" t="str">
            <v>nej</v>
          </cell>
        </row>
        <row r="307">
          <cell r="A307" t="str">
            <v>Pædagogmedhjælper</v>
          </cell>
          <cell r="B307">
            <v>0</v>
          </cell>
          <cell r="C307" t="str">
            <v>nej</v>
          </cell>
        </row>
        <row r="308">
          <cell r="A308" t="str">
            <v>Pædagogstuderende</v>
          </cell>
          <cell r="B308">
            <v>0</v>
          </cell>
          <cell r="C308" t="str">
            <v>nej</v>
          </cell>
        </row>
        <row r="309">
          <cell r="A309" t="str">
            <v>Radiograf</v>
          </cell>
          <cell r="B309">
            <v>0</v>
          </cell>
          <cell r="C309" t="str">
            <v>nej</v>
          </cell>
        </row>
        <row r="310">
          <cell r="A310" t="str">
            <v>Regionsbetjent</v>
          </cell>
          <cell r="B310">
            <v>0</v>
          </cell>
          <cell r="C310" t="str">
            <v>nej</v>
          </cell>
        </row>
        <row r="311">
          <cell r="A311" t="str">
            <v>Regionsrådsformand</v>
          </cell>
          <cell r="B311">
            <v>0</v>
          </cell>
          <cell r="C311" t="str">
            <v>nej</v>
          </cell>
        </row>
        <row r="312">
          <cell r="A312" t="str">
            <v>Regionsrådsmedlem</v>
          </cell>
          <cell r="B312">
            <v>0</v>
          </cell>
          <cell r="C312" t="str">
            <v>nej</v>
          </cell>
        </row>
        <row r="313">
          <cell r="A313" t="str">
            <v>Regnskabskonsulent</v>
          </cell>
          <cell r="B313">
            <v>0</v>
          </cell>
          <cell r="C313" t="str">
            <v>nej</v>
          </cell>
        </row>
        <row r="314">
          <cell r="A314" t="str">
            <v>Rengøringsassistent</v>
          </cell>
          <cell r="B314">
            <v>0</v>
          </cell>
          <cell r="C314" t="str">
            <v>nej</v>
          </cell>
        </row>
        <row r="315">
          <cell r="A315" t="str">
            <v>Rengøringsleder</v>
          </cell>
          <cell r="B315">
            <v>0</v>
          </cell>
          <cell r="C315" t="str">
            <v>ja</v>
          </cell>
        </row>
        <row r="316">
          <cell r="A316" t="str">
            <v>Reparatør</v>
          </cell>
          <cell r="B316">
            <v>0</v>
          </cell>
          <cell r="C316" t="str">
            <v>nej</v>
          </cell>
        </row>
        <row r="317">
          <cell r="A317" t="str">
            <v>Res.læge hovedudd.</v>
          </cell>
          <cell r="B317" t="str">
            <v>X</v>
          </cell>
          <cell r="C317" t="str">
            <v>nej</v>
          </cell>
        </row>
        <row r="318">
          <cell r="A318" t="str">
            <v>Res.læge kl. basisudd.</v>
          </cell>
          <cell r="B318" t="str">
            <v>X</v>
          </cell>
          <cell r="C318" t="str">
            <v>nej</v>
          </cell>
        </row>
        <row r="319">
          <cell r="A319" t="str">
            <v>Reservelæge</v>
          </cell>
          <cell r="B319">
            <v>0</v>
          </cell>
          <cell r="C319" t="str">
            <v>nej</v>
          </cell>
        </row>
        <row r="320">
          <cell r="A320" t="str">
            <v>Reservelæge - timelønnet</v>
          </cell>
          <cell r="B320">
            <v>0</v>
          </cell>
          <cell r="C320" t="str">
            <v>nej</v>
          </cell>
        </row>
        <row r="321">
          <cell r="A321" t="str">
            <v>Reservelæge intro</v>
          </cell>
          <cell r="B321" t="str">
            <v>X</v>
          </cell>
          <cell r="C321" t="str">
            <v>nej</v>
          </cell>
        </row>
        <row r="322">
          <cell r="A322" t="str">
            <v>Ris/Pacs administrator</v>
          </cell>
          <cell r="B322">
            <v>0</v>
          </cell>
          <cell r="C322" t="str">
            <v>nej</v>
          </cell>
        </row>
        <row r="323">
          <cell r="A323" t="str">
            <v>Riskmanager</v>
          </cell>
          <cell r="B323">
            <v>0</v>
          </cell>
          <cell r="C323" t="str">
            <v>nej</v>
          </cell>
        </row>
        <row r="324">
          <cell r="A324" t="str">
            <v>Råd og Nævnsmedlem</v>
          </cell>
          <cell r="B324">
            <v>0</v>
          </cell>
          <cell r="C324" t="str">
            <v>nej</v>
          </cell>
        </row>
        <row r="325">
          <cell r="A325" t="str">
            <v>Sekretariatschef</v>
          </cell>
          <cell r="B325">
            <v>0</v>
          </cell>
          <cell r="C325" t="str">
            <v>ja</v>
          </cell>
        </row>
        <row r="326">
          <cell r="A326" t="str">
            <v>Sekretariatsleder</v>
          </cell>
          <cell r="B326">
            <v>0</v>
          </cell>
          <cell r="C326" t="str">
            <v>ja</v>
          </cell>
        </row>
        <row r="327">
          <cell r="A327" t="str">
            <v>Sekretariatsmedarbejder</v>
          </cell>
          <cell r="B327">
            <v>0</v>
          </cell>
          <cell r="C327" t="str">
            <v>nej</v>
          </cell>
        </row>
        <row r="328">
          <cell r="A328" t="str">
            <v>Sekretær</v>
          </cell>
          <cell r="B328">
            <v>0</v>
          </cell>
          <cell r="C328" t="str">
            <v>nej</v>
          </cell>
        </row>
        <row r="329">
          <cell r="A329" t="str">
            <v>Sektionsleder</v>
          </cell>
          <cell r="B329">
            <v>0</v>
          </cell>
          <cell r="C329" t="str">
            <v>ja</v>
          </cell>
        </row>
        <row r="330">
          <cell r="A330" t="str">
            <v>Serviceassistentelev</v>
          </cell>
          <cell r="B330" t="str">
            <v>y</v>
          </cell>
          <cell r="C330" t="str">
            <v>nej</v>
          </cell>
        </row>
        <row r="331">
          <cell r="A331" t="str">
            <v>Servicechef</v>
          </cell>
          <cell r="B331">
            <v>0</v>
          </cell>
          <cell r="C331" t="str">
            <v>ja</v>
          </cell>
        </row>
        <row r="332">
          <cell r="A332" t="str">
            <v>Servicecontroller</v>
          </cell>
          <cell r="B332">
            <v>0</v>
          </cell>
          <cell r="C332" t="str">
            <v>nej</v>
          </cell>
        </row>
        <row r="333">
          <cell r="A333" t="str">
            <v>Serviceleder</v>
          </cell>
          <cell r="B333">
            <v>0</v>
          </cell>
          <cell r="C333" t="str">
            <v>ja</v>
          </cell>
        </row>
        <row r="334">
          <cell r="A334" t="str">
            <v>Servicemedarbejder</v>
          </cell>
          <cell r="B334">
            <v>0</v>
          </cell>
          <cell r="C334" t="str">
            <v>nej</v>
          </cell>
        </row>
        <row r="335">
          <cell r="A335" t="str">
            <v>Servicetekniker</v>
          </cell>
          <cell r="B335">
            <v>0</v>
          </cell>
          <cell r="C335" t="str">
            <v>nej</v>
          </cell>
        </row>
        <row r="336">
          <cell r="A336" t="str">
            <v>Sikkerhedsleder</v>
          </cell>
          <cell r="B336">
            <v>0</v>
          </cell>
          <cell r="C336" t="str">
            <v>nej</v>
          </cell>
        </row>
        <row r="337">
          <cell r="A337" t="str">
            <v>Smed</v>
          </cell>
          <cell r="B337">
            <v>0</v>
          </cell>
          <cell r="C337" t="str">
            <v>nej</v>
          </cell>
        </row>
        <row r="338">
          <cell r="A338" t="str">
            <v>Snedker</v>
          </cell>
          <cell r="B338">
            <v>0</v>
          </cell>
          <cell r="C338" t="str">
            <v>nej</v>
          </cell>
        </row>
        <row r="339">
          <cell r="A339" t="str">
            <v>Social- og Servicedirektør</v>
          </cell>
          <cell r="B339">
            <v>0</v>
          </cell>
          <cell r="C339" t="str">
            <v>ja</v>
          </cell>
        </row>
        <row r="340">
          <cell r="A340" t="str">
            <v>Social- og sundhedsassistent</v>
          </cell>
          <cell r="B340">
            <v>0</v>
          </cell>
          <cell r="C340" t="str">
            <v>nej</v>
          </cell>
        </row>
        <row r="341">
          <cell r="A341" t="str">
            <v>Social- og sundhedsassistentelev (ALM)</v>
          </cell>
          <cell r="B341">
            <v>0</v>
          </cell>
          <cell r="C341" t="str">
            <v>nej</v>
          </cell>
        </row>
        <row r="342">
          <cell r="A342" t="str">
            <v>Social- og sundhedsassistentelev (VOK)</v>
          </cell>
          <cell r="B342">
            <v>0</v>
          </cell>
          <cell r="C342" t="str">
            <v>nej</v>
          </cell>
        </row>
        <row r="343">
          <cell r="A343" t="str">
            <v>Social- og sundhedshjælper</v>
          </cell>
          <cell r="B343">
            <v>0</v>
          </cell>
          <cell r="C343" t="str">
            <v>nej</v>
          </cell>
        </row>
        <row r="344">
          <cell r="A344" t="str">
            <v>Social- og sundhedspersonale</v>
          </cell>
          <cell r="B344">
            <v>0</v>
          </cell>
          <cell r="C344" t="str">
            <v>nej</v>
          </cell>
        </row>
        <row r="345">
          <cell r="A345" t="str">
            <v>Socialchef</v>
          </cell>
          <cell r="B345">
            <v>0</v>
          </cell>
          <cell r="C345" t="str">
            <v>ja</v>
          </cell>
        </row>
        <row r="346">
          <cell r="A346" t="str">
            <v>Socialfaglig konsulent</v>
          </cell>
          <cell r="B346">
            <v>0</v>
          </cell>
          <cell r="C346" t="str">
            <v>nej</v>
          </cell>
        </row>
        <row r="347">
          <cell r="A347" t="str">
            <v>Socialformidler</v>
          </cell>
          <cell r="B347">
            <v>0</v>
          </cell>
          <cell r="C347" t="str">
            <v>nej</v>
          </cell>
        </row>
        <row r="348">
          <cell r="A348" t="str">
            <v>Socialpædagogisk konsulent</v>
          </cell>
          <cell r="B348">
            <v>0</v>
          </cell>
          <cell r="C348" t="str">
            <v>nej</v>
          </cell>
        </row>
        <row r="349">
          <cell r="A349" t="str">
            <v>Socialrådgiver</v>
          </cell>
          <cell r="B349">
            <v>0</v>
          </cell>
          <cell r="C349" t="str">
            <v>nej</v>
          </cell>
        </row>
        <row r="350">
          <cell r="A350" t="str">
            <v>Sommerskolemedarbejder</v>
          </cell>
          <cell r="B350">
            <v>0</v>
          </cell>
          <cell r="C350" t="str">
            <v>nej</v>
          </cell>
        </row>
        <row r="351">
          <cell r="A351" t="str">
            <v>SOSU-assistent/sygehjælper</v>
          </cell>
          <cell r="B351">
            <v>0</v>
          </cell>
          <cell r="C351" t="str">
            <v>nej</v>
          </cell>
        </row>
        <row r="352">
          <cell r="A352" t="str">
            <v>Souschef</v>
          </cell>
          <cell r="B352">
            <v>0</v>
          </cell>
          <cell r="C352" t="str">
            <v>ja</v>
          </cell>
        </row>
        <row r="353">
          <cell r="A353" t="str">
            <v>Spe.ansv. overlæge/professor</v>
          </cell>
          <cell r="B353">
            <v>0</v>
          </cell>
          <cell r="C353" t="str">
            <v>nej</v>
          </cell>
        </row>
        <row r="354">
          <cell r="A354" t="str">
            <v>Spec.ansv. overlæge ml.</v>
          </cell>
          <cell r="B354">
            <v>0</v>
          </cell>
          <cell r="C354" t="str">
            <v>ja</v>
          </cell>
        </row>
        <row r="355">
          <cell r="A355" t="str">
            <v>Specialarbejder</v>
          </cell>
          <cell r="B355">
            <v>0</v>
          </cell>
          <cell r="C355" t="str">
            <v>nej</v>
          </cell>
        </row>
        <row r="356">
          <cell r="A356" t="str">
            <v>Specialeansvarlig overlæge</v>
          </cell>
          <cell r="B356">
            <v>0</v>
          </cell>
          <cell r="C356" t="str">
            <v>nej</v>
          </cell>
        </row>
        <row r="357">
          <cell r="A357" t="str">
            <v>Specialeansvarlig overlæge - timelønnet</v>
          </cell>
          <cell r="B357">
            <v>0</v>
          </cell>
          <cell r="C357" t="str">
            <v>nej</v>
          </cell>
        </row>
        <row r="358">
          <cell r="A358" t="str">
            <v>Specialist</v>
          </cell>
          <cell r="B358">
            <v>0</v>
          </cell>
          <cell r="C358" t="str">
            <v>nej</v>
          </cell>
        </row>
        <row r="359">
          <cell r="A359" t="str">
            <v>Specialkonsulent</v>
          </cell>
          <cell r="B359">
            <v>0</v>
          </cell>
          <cell r="C359" t="str">
            <v>nej</v>
          </cell>
        </row>
        <row r="360">
          <cell r="A360" t="str">
            <v>Specialkonsulent (læge)</v>
          </cell>
          <cell r="B360">
            <v>0</v>
          </cell>
          <cell r="C360" t="str">
            <v>nej</v>
          </cell>
        </row>
        <row r="361">
          <cell r="A361" t="str">
            <v>Speciallægekonsulent</v>
          </cell>
          <cell r="B361">
            <v>0</v>
          </cell>
          <cell r="C361" t="str">
            <v>nej</v>
          </cell>
        </row>
        <row r="362">
          <cell r="A362" t="str">
            <v>Speciallægekonsulent - timelønnet</v>
          </cell>
          <cell r="B362">
            <v>0</v>
          </cell>
          <cell r="C362" t="str">
            <v>nej</v>
          </cell>
        </row>
        <row r="363">
          <cell r="A363" t="str">
            <v>Specialpsykolog</v>
          </cell>
          <cell r="B363">
            <v>0</v>
          </cell>
          <cell r="C363" t="str">
            <v>nej</v>
          </cell>
        </row>
        <row r="364">
          <cell r="A364" t="str">
            <v>Specialtandlæge</v>
          </cell>
          <cell r="B364">
            <v>0</v>
          </cell>
          <cell r="C364" t="str">
            <v>nej</v>
          </cell>
        </row>
        <row r="365">
          <cell r="A365" t="str">
            <v>Stabschef</v>
          </cell>
          <cell r="B365">
            <v>0</v>
          </cell>
          <cell r="C365" t="str">
            <v>ja</v>
          </cell>
        </row>
        <row r="366">
          <cell r="A366" t="str">
            <v>Strategi- og sekretariatschef</v>
          </cell>
          <cell r="B366">
            <v>0</v>
          </cell>
          <cell r="C366" t="str">
            <v>ja</v>
          </cell>
        </row>
        <row r="367">
          <cell r="A367" t="str">
            <v>Strategisk forbedringschef</v>
          </cell>
          <cell r="B367">
            <v>0</v>
          </cell>
          <cell r="C367" t="str">
            <v>ja</v>
          </cell>
        </row>
        <row r="368">
          <cell r="A368" t="str">
            <v>Studentermedhjælper</v>
          </cell>
          <cell r="B368">
            <v>0</v>
          </cell>
          <cell r="C368" t="str">
            <v>nej</v>
          </cell>
        </row>
        <row r="369">
          <cell r="A369" t="str">
            <v>Studentervikar</v>
          </cell>
          <cell r="B369">
            <v>0</v>
          </cell>
          <cell r="C369" t="str">
            <v>nej</v>
          </cell>
        </row>
        <row r="370">
          <cell r="A370" t="str">
            <v>Studentervikar - timelønnet</v>
          </cell>
          <cell r="B370">
            <v>0</v>
          </cell>
          <cell r="C370" t="str">
            <v>nej</v>
          </cell>
        </row>
        <row r="371">
          <cell r="A371" t="str">
            <v>Sundheds- og uddannelseschef</v>
          </cell>
          <cell r="B371">
            <v>0</v>
          </cell>
          <cell r="C371" t="str">
            <v>ja</v>
          </cell>
        </row>
        <row r="372">
          <cell r="A372" t="str">
            <v>Sundhedsfaglig chef</v>
          </cell>
          <cell r="B372">
            <v>0</v>
          </cell>
          <cell r="C372" t="str">
            <v>ja</v>
          </cell>
        </row>
        <row r="373">
          <cell r="A373" t="str">
            <v>Sundhedsfaglig medhjælper</v>
          </cell>
          <cell r="B373">
            <v>0</v>
          </cell>
          <cell r="C373" t="str">
            <v>nej</v>
          </cell>
        </row>
        <row r="374">
          <cell r="A374" t="str">
            <v>Sundhedsfaglig medhjælper (læge)</v>
          </cell>
          <cell r="B374">
            <v>0</v>
          </cell>
          <cell r="C374" t="str">
            <v>nej</v>
          </cell>
        </row>
        <row r="375">
          <cell r="A375" t="str">
            <v>Sundhedskonsulent</v>
          </cell>
          <cell r="B375">
            <v>0</v>
          </cell>
          <cell r="C375" t="str">
            <v>nej</v>
          </cell>
        </row>
        <row r="376">
          <cell r="A376" t="str">
            <v>Sundhedsmedhjælper</v>
          </cell>
          <cell r="B376">
            <v>0</v>
          </cell>
          <cell r="C376" t="str">
            <v>nej</v>
          </cell>
        </row>
        <row r="377">
          <cell r="A377" t="str">
            <v>Sundhedsservicesekretær</v>
          </cell>
          <cell r="B377">
            <v>0</v>
          </cell>
          <cell r="C377" t="str">
            <v>nej</v>
          </cell>
        </row>
        <row r="378">
          <cell r="A378" t="str">
            <v>Supportchef</v>
          </cell>
          <cell r="B378">
            <v>0</v>
          </cell>
          <cell r="C378" t="str">
            <v>ja</v>
          </cell>
        </row>
        <row r="379">
          <cell r="A379" t="str">
            <v>Supporttekniker</v>
          </cell>
          <cell r="B379">
            <v>0</v>
          </cell>
          <cell r="C379" t="str">
            <v>nej</v>
          </cell>
        </row>
        <row r="380">
          <cell r="A380" t="str">
            <v>Sygehjælper</v>
          </cell>
          <cell r="B380">
            <v>0</v>
          </cell>
          <cell r="C380" t="str">
            <v>nej</v>
          </cell>
        </row>
        <row r="381">
          <cell r="A381" t="str">
            <v>Sygehusdirektør</v>
          </cell>
          <cell r="B381">
            <v>0</v>
          </cell>
          <cell r="C381" t="str">
            <v>ja</v>
          </cell>
        </row>
        <row r="382">
          <cell r="A382" t="str">
            <v>Sygehuslæge</v>
          </cell>
          <cell r="B382">
            <v>0</v>
          </cell>
          <cell r="C382" t="str">
            <v>nej</v>
          </cell>
        </row>
        <row r="383">
          <cell r="A383" t="str">
            <v>Sygeplejerske</v>
          </cell>
          <cell r="B383">
            <v>0</v>
          </cell>
          <cell r="C383" t="str">
            <v>nej</v>
          </cell>
        </row>
        <row r="384">
          <cell r="A384" t="str">
            <v>Systemkonsulent</v>
          </cell>
          <cell r="B384">
            <v>0</v>
          </cell>
          <cell r="C384" t="str">
            <v>nej</v>
          </cell>
        </row>
        <row r="385">
          <cell r="A385" t="str">
            <v>Tandklinikassistent</v>
          </cell>
          <cell r="B385">
            <v>0</v>
          </cell>
          <cell r="C385" t="str">
            <v>nej</v>
          </cell>
        </row>
        <row r="386">
          <cell r="A386" t="str">
            <v>Tandlæge</v>
          </cell>
          <cell r="B386">
            <v>0</v>
          </cell>
          <cell r="C386" t="str">
            <v>nej</v>
          </cell>
        </row>
        <row r="387">
          <cell r="A387" t="str">
            <v>Tandlæge under videreuddannelse</v>
          </cell>
          <cell r="B387">
            <v>0</v>
          </cell>
          <cell r="C387" t="str">
            <v>nej</v>
          </cell>
        </row>
        <row r="388">
          <cell r="A388" t="str">
            <v>Teamkoordinator</v>
          </cell>
          <cell r="B388">
            <v>0</v>
          </cell>
          <cell r="C388" t="str">
            <v>nej</v>
          </cell>
        </row>
        <row r="389">
          <cell r="A389" t="str">
            <v>Teamleder</v>
          </cell>
          <cell r="B389">
            <v>0</v>
          </cell>
          <cell r="C389" t="str">
            <v>ja</v>
          </cell>
        </row>
        <row r="390">
          <cell r="A390" t="str">
            <v>Teknisk chef</v>
          </cell>
          <cell r="B390">
            <v>0</v>
          </cell>
          <cell r="C390" t="str">
            <v>ja</v>
          </cell>
        </row>
        <row r="391">
          <cell r="A391" t="str">
            <v>Teknisk designer</v>
          </cell>
          <cell r="B391">
            <v>0</v>
          </cell>
          <cell r="C391" t="str">
            <v>nej</v>
          </cell>
        </row>
        <row r="392">
          <cell r="A392" t="str">
            <v>Teknisk Souschef</v>
          </cell>
          <cell r="B392">
            <v>0</v>
          </cell>
          <cell r="C392" t="str">
            <v>ja</v>
          </cell>
        </row>
        <row r="393">
          <cell r="A393" t="str">
            <v>Telefonist</v>
          </cell>
          <cell r="B393">
            <v>0</v>
          </cell>
          <cell r="C393" t="str">
            <v>nej</v>
          </cell>
        </row>
        <row r="394">
          <cell r="A394" t="str">
            <v>Typograf</v>
          </cell>
          <cell r="B394">
            <v>0</v>
          </cell>
          <cell r="C394" t="str">
            <v>nej</v>
          </cell>
        </row>
        <row r="395">
          <cell r="A395" t="str">
            <v>Tømrer</v>
          </cell>
          <cell r="B395">
            <v>0</v>
          </cell>
          <cell r="C395" t="str">
            <v>nej</v>
          </cell>
        </row>
        <row r="396">
          <cell r="A396" t="str">
            <v>Uddannelsesansvarlig jordemoder</v>
          </cell>
          <cell r="B396">
            <v>0</v>
          </cell>
          <cell r="C396" t="str">
            <v>nej</v>
          </cell>
        </row>
        <row r="397">
          <cell r="A397" t="str">
            <v>Uddannelsesansvarlig radiograf</v>
          </cell>
          <cell r="B397">
            <v>0</v>
          </cell>
          <cell r="C397" t="str">
            <v>nej</v>
          </cell>
        </row>
        <row r="398">
          <cell r="A398" t="str">
            <v>Uddannelseskonsulent</v>
          </cell>
          <cell r="B398">
            <v>0</v>
          </cell>
          <cell r="C398" t="str">
            <v>nej</v>
          </cell>
        </row>
        <row r="399">
          <cell r="A399" t="str">
            <v>Uddannelsesleder</v>
          </cell>
          <cell r="B399">
            <v>0</v>
          </cell>
          <cell r="C399" t="str">
            <v>ja</v>
          </cell>
        </row>
        <row r="400">
          <cell r="A400" t="str">
            <v>Uddannelsessekretær</v>
          </cell>
          <cell r="B400">
            <v>0</v>
          </cell>
          <cell r="C400" t="str">
            <v>nej</v>
          </cell>
        </row>
        <row r="401">
          <cell r="A401" t="str">
            <v>Udviklingschef</v>
          </cell>
          <cell r="B401">
            <v>0</v>
          </cell>
          <cell r="C401" t="str">
            <v>ja</v>
          </cell>
        </row>
        <row r="402">
          <cell r="A402" t="str">
            <v>Udviklingsdirektør</v>
          </cell>
          <cell r="B402">
            <v>0</v>
          </cell>
          <cell r="C402" t="str">
            <v>ja</v>
          </cell>
        </row>
        <row r="403">
          <cell r="A403" t="str">
            <v>Udviklingskonsulent</v>
          </cell>
          <cell r="B403">
            <v>0</v>
          </cell>
          <cell r="C403" t="str">
            <v>nej</v>
          </cell>
        </row>
        <row r="404">
          <cell r="A404" t="str">
            <v>Udviklingsleder</v>
          </cell>
          <cell r="B404">
            <v>0</v>
          </cell>
          <cell r="C404" t="str">
            <v>ja</v>
          </cell>
        </row>
        <row r="405">
          <cell r="A405" t="str">
            <v>Ufaglært serviceassistent</v>
          </cell>
          <cell r="B405" t="str">
            <v>y</v>
          </cell>
          <cell r="C405" t="str">
            <v>nej</v>
          </cell>
        </row>
        <row r="406">
          <cell r="A406" t="str">
            <v>Uuddannet personale</v>
          </cell>
          <cell r="B406">
            <v>0</v>
          </cell>
          <cell r="C406" t="str">
            <v>nej</v>
          </cell>
        </row>
        <row r="407">
          <cell r="A407" t="str">
            <v>Vagtbærende overlæge</v>
          </cell>
          <cell r="B407">
            <v>0</v>
          </cell>
          <cell r="C407" t="str">
            <v>nej</v>
          </cell>
        </row>
        <row r="408">
          <cell r="A408" t="str">
            <v>Vaskerichef</v>
          </cell>
          <cell r="B408">
            <v>0</v>
          </cell>
          <cell r="C408" t="str">
            <v>ja</v>
          </cell>
        </row>
        <row r="409">
          <cell r="A409" t="str">
            <v>Vaskerimedhjælper</v>
          </cell>
          <cell r="B409">
            <v>0</v>
          </cell>
          <cell r="C409" t="str">
            <v>nej</v>
          </cell>
        </row>
        <row r="410">
          <cell r="A410" t="str">
            <v>Vicechefjordemoder</v>
          </cell>
          <cell r="B410">
            <v>0</v>
          </cell>
          <cell r="C410" t="str">
            <v>ja</v>
          </cell>
        </row>
        <row r="411">
          <cell r="A411" t="str">
            <v>Vicedirektør</v>
          </cell>
          <cell r="B411">
            <v>0</v>
          </cell>
          <cell r="C411" t="str">
            <v>ja</v>
          </cell>
        </row>
        <row r="412">
          <cell r="A412" t="str">
            <v>Vicedirektør (læge)</v>
          </cell>
          <cell r="B412">
            <v>0</v>
          </cell>
          <cell r="C412" t="str">
            <v>ja</v>
          </cell>
        </row>
        <row r="413">
          <cell r="A413" t="str">
            <v>Vicedriftschef</v>
          </cell>
          <cell r="B413">
            <v>0</v>
          </cell>
          <cell r="C413" t="str">
            <v>ja</v>
          </cell>
        </row>
        <row r="414">
          <cell r="A414" t="str">
            <v>Viceforstander</v>
          </cell>
          <cell r="B414">
            <v>0</v>
          </cell>
          <cell r="C414" t="str">
            <v>ja</v>
          </cell>
        </row>
        <row r="415">
          <cell r="A415" t="str">
            <v>Værkstedsassistent</v>
          </cell>
          <cell r="B415">
            <v>0</v>
          </cell>
          <cell r="C415" t="str">
            <v>nej</v>
          </cell>
        </row>
        <row r="416">
          <cell r="A416" t="str">
            <v>Webmedarbejder</v>
          </cell>
          <cell r="B416">
            <v>0</v>
          </cell>
          <cell r="C416" t="str">
            <v>nej</v>
          </cell>
        </row>
        <row r="417">
          <cell r="A417" t="str">
            <v>Økonoma</v>
          </cell>
          <cell r="B417">
            <v>0</v>
          </cell>
          <cell r="C417" t="str">
            <v>nej</v>
          </cell>
        </row>
        <row r="418">
          <cell r="A418" t="str">
            <v>Økonomi- og Planlægningschef</v>
          </cell>
          <cell r="B418">
            <v>0</v>
          </cell>
          <cell r="C418" t="str">
            <v>ja</v>
          </cell>
        </row>
        <row r="419">
          <cell r="A419" t="str">
            <v>Økonomichef</v>
          </cell>
          <cell r="B419">
            <v>0</v>
          </cell>
          <cell r="C419" t="str">
            <v>ja</v>
          </cell>
        </row>
        <row r="420">
          <cell r="A420" t="str">
            <v>Økonomichef NSR</v>
          </cell>
          <cell r="B420">
            <v>0</v>
          </cell>
          <cell r="C420" t="str">
            <v>ja</v>
          </cell>
        </row>
        <row r="421">
          <cell r="A421" t="str">
            <v>Økonomidirektør</v>
          </cell>
          <cell r="B421">
            <v>0</v>
          </cell>
          <cell r="C421" t="str">
            <v>ja</v>
          </cell>
        </row>
        <row r="422">
          <cell r="A422" t="str">
            <v>Økonomikonsulent</v>
          </cell>
          <cell r="B422">
            <v>0</v>
          </cell>
          <cell r="C422" t="str">
            <v>nej</v>
          </cell>
        </row>
        <row r="423">
          <cell r="A423" t="str">
            <v>Økonomimedarbejder</v>
          </cell>
          <cell r="B423">
            <v>0</v>
          </cell>
          <cell r="C423" t="str">
            <v>nej</v>
          </cell>
        </row>
        <row r="424">
          <cell r="A424" t="str">
            <v>Øreproptekniker</v>
          </cell>
          <cell r="B424">
            <v>0</v>
          </cell>
          <cell r="C424" t="str">
            <v>nej</v>
          </cell>
        </row>
        <row r="425">
          <cell r="A425" t="str">
            <v>Øvrige Rådsmedlemmer</v>
          </cell>
          <cell r="B425">
            <v>0</v>
          </cell>
          <cell r="C425" t="str">
            <v>nej</v>
          </cell>
        </row>
      </sheetData>
      <sheetData sheetId="8">
        <row r="1">
          <cell r="A1" t="str">
            <v>Månedsløn bagud</v>
          </cell>
          <cell r="C1" t="str">
            <v>Dagvagt</v>
          </cell>
          <cell r="E1" t="str">
            <v>Ja</v>
          </cell>
          <cell r="F1" t="str">
            <v>F</v>
          </cell>
          <cell r="G1" t="str">
            <v>Trin</v>
          </cell>
          <cell r="H1" t="str">
            <v>Arbejdsmiljøgruppemedlem</v>
          </cell>
          <cell r="L1" t="str">
            <v>Tjenestefrihed uden løn</v>
          </cell>
          <cell r="M1" t="str">
            <v>Andet arbejde</v>
          </cell>
          <cell r="O1" t="str">
            <v>Administration Holbæk</v>
          </cell>
        </row>
        <row r="2">
          <cell r="A2" t="str">
            <v>Månedsløn forud</v>
          </cell>
          <cell r="C2" t="str">
            <v>Aftenvagt</v>
          </cell>
          <cell r="E2" t="str">
            <v>Nej</v>
          </cell>
          <cell r="F2" t="str">
            <v>K</v>
          </cell>
          <cell r="G2" t="str">
            <v>kr.</v>
          </cell>
          <cell r="H2" t="str">
            <v>Arbejdstidsnorm pr. uge</v>
          </cell>
          <cell r="L2" t="str">
            <v>Tjenestefrihed med løn</v>
          </cell>
          <cell r="M2" t="str">
            <v>Andet arbejde i Region Sjælland</v>
          </cell>
          <cell r="N2" t="str">
            <v>Ikke relevant</v>
          </cell>
          <cell r="O2" t="str">
            <v>Administrationen/Stab  - Roskilde</v>
          </cell>
        </row>
        <row r="3">
          <cell r="A3" t="str">
            <v>Måneds-/ timeløn</v>
          </cell>
          <cell r="C3" t="str">
            <v>Nattevagt</v>
          </cell>
          <cell r="F3" t="str">
            <v>Z</v>
          </cell>
          <cell r="H3" t="str">
            <v>Fastansættelse</v>
          </cell>
          <cell r="L3" t="str">
            <v>Orlov uden løn</v>
          </cell>
          <cell r="M3" t="str">
            <v>Efterløn</v>
          </cell>
          <cell r="N3" t="str">
            <v>Straffeattest</v>
          </cell>
          <cell r="O3" t="str">
            <v xml:space="preserve">Administrationen/Stab - Nykøbing F. </v>
          </cell>
          <cell r="P3" t="str">
            <v>Forhåndsaftale- skriv i begrundelsen</v>
          </cell>
        </row>
        <row r="4">
          <cell r="C4" t="str">
            <v>Skiftende</v>
          </cell>
          <cell r="H4" t="str">
            <v>Forlængelse af ansættelsen</v>
          </cell>
          <cell r="L4" t="str">
            <v>Orlov med løn</v>
          </cell>
          <cell r="M4" t="str">
            <v>Eget ønske</v>
          </cell>
          <cell r="N4" t="str">
            <v>Børneattest</v>
          </cell>
          <cell r="O4" t="str">
            <v>Administrationen/Stab - Næstved</v>
          </cell>
          <cell r="P4" t="str">
            <v>Individuelt tillæg:(vælg fra listen)</v>
          </cell>
        </row>
        <row r="5">
          <cell r="C5" t="str">
            <v>Ansvarshav. aften/nat</v>
          </cell>
          <cell r="E5">
            <v>1</v>
          </cell>
          <cell r="H5" t="str">
            <v>Fri telefon</v>
          </cell>
          <cell r="L5" t="str">
            <v>Pasning af alvorligt sygt barn</v>
          </cell>
          <cell r="M5" t="str">
            <v>Emigration</v>
          </cell>
          <cell r="N5" t="str">
            <v>Straffe- og børneattest</v>
          </cell>
          <cell r="O5" t="str">
            <v>Akut - Køge</v>
          </cell>
          <cell r="P5" t="str">
            <v>&gt;1 års ans. for fleksibilitet</v>
          </cell>
        </row>
        <row r="6">
          <cell r="A6" t="str">
            <v>Nyansættelse</v>
          </cell>
          <cell r="C6" t="str">
            <v>Formaliseret (overlæg.)</v>
          </cell>
          <cell r="E6">
            <v>2</v>
          </cell>
          <cell r="H6" t="str">
            <v>Individuelt tillæg</v>
          </cell>
          <cell r="L6" t="str">
            <v>Pasning af børn med nedsat funktionsevne mv.</v>
          </cell>
          <cell r="M6" t="str">
            <v>Orlov/uddannelse</v>
          </cell>
          <cell r="O6" t="str">
            <v>Akut - Slagelse</v>
          </cell>
          <cell r="P6" t="str">
            <v>§ 37-tillæg (tidl. §40)</v>
          </cell>
        </row>
        <row r="7">
          <cell r="A7" t="str">
            <v>Overflytning</v>
          </cell>
          <cell r="E7" t="str">
            <v>Ikke relevant</v>
          </cell>
          <cell r="H7" t="str">
            <v>Konstitution</v>
          </cell>
          <cell r="L7" t="str">
            <v>Børns hospitalsindlæggelse</v>
          </cell>
          <cell r="M7" t="str">
            <v>Pension</v>
          </cell>
          <cell r="O7" t="str">
            <v>Akut Holbæk</v>
          </cell>
          <cell r="P7" t="str">
            <v>1-årig specialerettet udd.</v>
          </cell>
        </row>
        <row r="8">
          <cell r="H8" t="str">
            <v>Omkostningsfordeling</v>
          </cell>
          <cell r="M8" t="str">
            <v>Pension (forlader arbejdsmarkedet)</v>
          </cell>
          <cell r="O8" t="str">
            <v>Akut Nykøbing F.</v>
          </cell>
          <cell r="P8" t="str">
            <v>2007 tillæg</v>
          </cell>
        </row>
        <row r="9">
          <cell r="A9" t="str">
            <v>For.</v>
          </cell>
          <cell r="H9" t="str">
            <v>Overflytning</v>
          </cell>
          <cell r="M9" t="str">
            <v>Sygdom</v>
          </cell>
          <cell r="O9" t="str">
            <v>Anæstesi - Køge</v>
          </cell>
          <cell r="P9" t="str">
            <v>4 års efr. psyk+epil SL forh.</v>
          </cell>
        </row>
        <row r="10">
          <cell r="A10" t="str">
            <v>Ind.</v>
          </cell>
          <cell r="H10" t="str">
            <v>Stilling/titelskift</v>
          </cell>
          <cell r="M10" t="str">
            <v>Vikar ophørt</v>
          </cell>
          <cell r="O10" t="str">
            <v>Anæstesi - Næstved</v>
          </cell>
          <cell r="P10" t="str">
            <v>7,5% geografisk</v>
          </cell>
        </row>
        <row r="11">
          <cell r="H11" t="str">
            <v>Tillæg - ophører</v>
          </cell>
          <cell r="M11" t="str">
            <v>Værnepligt</v>
          </cell>
          <cell r="O11" t="str">
            <v>Anæstesi - Roskilde</v>
          </cell>
          <cell r="P11" t="str">
            <v>Administrative opgaver</v>
          </cell>
        </row>
        <row r="12">
          <cell r="C12" t="str">
            <v>Overenskomstansat</v>
          </cell>
          <cell r="H12" t="str">
            <v>Tillæg iht. forhåndsaftale</v>
          </cell>
          <cell r="O12" t="str">
            <v>Anæstesi - Slagelse/Ringsted</v>
          </cell>
          <cell r="P12" t="str">
            <v>Adskilte arbejdspladser</v>
          </cell>
        </row>
        <row r="13">
          <cell r="C13" t="str">
            <v>Elev</v>
          </cell>
          <cell r="H13" t="str">
            <v>Tillidsrepræsentant</v>
          </cell>
          <cell r="O13" t="str">
            <v>Anæstesi Nykøbing F.</v>
          </cell>
          <cell r="P13" t="str">
            <v>Afd. funktioner</v>
          </cell>
        </row>
        <row r="14">
          <cell r="C14" t="str">
            <v>Honorar/Vederlag</v>
          </cell>
          <cell r="H14" t="str">
            <v>Ændring af vagttype</v>
          </cell>
          <cell r="O14" t="str">
            <v>Anæstesien Holbæk</v>
          </cell>
          <cell r="P14" t="str">
            <v>Afdelingslederfunktion</v>
          </cell>
        </row>
        <row r="15">
          <cell r="C15" t="str">
            <v>Flexjob</v>
          </cell>
          <cell r="O15" t="str">
            <v>Arbejdsmedicinsk - Køge</v>
          </cell>
          <cell r="P15" t="str">
            <v>Afdelingsportør</v>
          </cell>
        </row>
        <row r="16">
          <cell r="C16" t="str">
            <v>Løntilskud</v>
          </cell>
          <cell r="O16" t="str">
            <v>Arbejdsmedicinsk - Slagelse</v>
          </cell>
          <cell r="P16" t="str">
            <v>Affaldshåndtering</v>
          </cell>
        </row>
        <row r="17">
          <cell r="O17" t="str">
            <v>Arbejdsmedicinsk Nykøbing F.</v>
          </cell>
          <cell r="P17" t="str">
            <v>Afløser</v>
          </cell>
        </row>
        <row r="18">
          <cell r="O18" t="str">
            <v>Billeddiagnostik - Køge</v>
          </cell>
          <cell r="P18" t="str">
            <v>Afløser ved Patientbus</v>
          </cell>
        </row>
        <row r="19">
          <cell r="O19" t="str">
            <v>Billeddiagnostik - Roskilde</v>
          </cell>
          <cell r="P19" t="str">
            <v>Afløserkorps</v>
          </cell>
        </row>
        <row r="20">
          <cell r="O20" t="str">
            <v>Brystkirurgi – Ringsted</v>
          </cell>
          <cell r="P20" t="str">
            <v>Afsnitsansvarlig</v>
          </cell>
        </row>
        <row r="21">
          <cell r="O21" t="str">
            <v>Byggeprojektenheden - Slagelse</v>
          </cell>
          <cell r="P21" t="str">
            <v>Afsnitsbioanalytiker</v>
          </cell>
        </row>
        <row r="22">
          <cell r="O22" t="str">
            <v>Dermatologisk - Roskilde</v>
          </cell>
          <cell r="P22" t="str">
            <v>Afsnitsledelse</v>
          </cell>
        </row>
        <row r="23">
          <cell r="O23" t="str">
            <v>Fys, Ergo Holbæk</v>
          </cell>
          <cell r="P23" t="str">
            <v>Akkupunktur</v>
          </cell>
        </row>
        <row r="24">
          <cell r="O24" t="str">
            <v>Fysio- Nuklearmedicinsk - Næstved</v>
          </cell>
          <cell r="P24" t="str">
            <v>Aktiv indsats</v>
          </cell>
        </row>
        <row r="25">
          <cell r="O25" t="str">
            <v>Garantiklinik - Ringsted</v>
          </cell>
          <cell r="P25" t="str">
            <v>Akuterfaring</v>
          </cell>
        </row>
        <row r="26">
          <cell r="O26" t="str">
            <v>Gearti - Næstved</v>
          </cell>
          <cell r="P26" t="str">
            <v>Akutfunktion</v>
          </cell>
        </row>
        <row r="27">
          <cell r="L27" t="str">
            <v/>
          </cell>
          <cell r="M27" t="str">
            <v/>
          </cell>
          <cell r="O27" t="str">
            <v>Generel - Køge</v>
          </cell>
          <cell r="P27" t="str">
            <v>Alenefunktion</v>
          </cell>
        </row>
        <row r="28">
          <cell r="L28" t="str">
            <v/>
          </cell>
          <cell r="M28" t="str">
            <v/>
          </cell>
          <cell r="O28" t="str">
            <v>Generel - Roskilde</v>
          </cell>
          <cell r="P28" t="str">
            <v>ALS-team</v>
          </cell>
        </row>
        <row r="29">
          <cell r="L29" t="str">
            <v/>
          </cell>
          <cell r="O29" t="str">
            <v>Geriatri - Slagelse</v>
          </cell>
          <cell r="P29" t="str">
            <v>Ambulatoriefunktion</v>
          </cell>
        </row>
        <row r="30">
          <cell r="L30" t="str">
            <v/>
          </cell>
          <cell r="O30" t="str">
            <v>Geriatri Nykøbing F.</v>
          </cell>
          <cell r="P30" t="str">
            <v>AMIR</v>
          </cell>
        </row>
        <row r="31">
          <cell r="O31" t="str">
            <v>Geriatrisk - Roskilde</v>
          </cell>
          <cell r="P31" t="str">
            <v>Ammeteam</v>
          </cell>
        </row>
        <row r="32">
          <cell r="O32" t="str">
            <v>Gyn/Obs - Roskilde</v>
          </cell>
          <cell r="P32" t="str">
            <v>AMPS-testere</v>
          </cell>
        </row>
        <row r="33">
          <cell r="O33" t="str">
            <v>Gynækologi/obstetrik Holbæk</v>
          </cell>
          <cell r="P33" t="str">
            <v>Analyser</v>
          </cell>
        </row>
        <row r="34">
          <cell r="O34" t="str">
            <v>Gynækologisk - Næstved</v>
          </cell>
          <cell r="P34" t="str">
            <v>Anretning på afdelingen</v>
          </cell>
        </row>
        <row r="35">
          <cell r="O35" t="str">
            <v>Gynækologisk/obstetrik Nykøbing F.</v>
          </cell>
          <cell r="P35" t="str">
            <v>Ansv personaleuniform/garderob</v>
          </cell>
        </row>
        <row r="36">
          <cell r="O36" t="str">
            <v>Hæmatologisk - Roskilde</v>
          </cell>
          <cell r="P36" t="str">
            <v>Ansvar for rygklinik</v>
          </cell>
        </row>
        <row r="37">
          <cell r="O37" t="str">
            <v>Immunologi - Regional funktion</v>
          </cell>
          <cell r="P37" t="str">
            <v>Ansvarlig for MVU området</v>
          </cell>
        </row>
        <row r="38">
          <cell r="O38" t="str">
            <v>Intern medicin Nykøbing F.</v>
          </cell>
          <cell r="P38" t="str">
            <v>Ansvarlighed</v>
          </cell>
        </row>
        <row r="39">
          <cell r="O39" t="str">
            <v>Kalundborg Sundheds- og Akuthus</v>
          </cell>
          <cell r="P39" t="str">
            <v>Ansvarsfuld</v>
          </cell>
        </row>
        <row r="40">
          <cell r="O40" t="str">
            <v>Kardiologisk - Roskilde</v>
          </cell>
          <cell r="P40" t="str">
            <v>Ansvarshavende</v>
          </cell>
        </row>
        <row r="41">
          <cell r="O41" t="str">
            <v>Kirurgi - Slagelse</v>
          </cell>
          <cell r="P41" t="str">
            <v>Ansvarsområder</v>
          </cell>
        </row>
        <row r="42">
          <cell r="O42" t="str">
            <v>Kirurgi Holbæk</v>
          </cell>
          <cell r="P42" t="str">
            <v>Anæstesi</v>
          </cell>
        </row>
        <row r="43">
          <cell r="O43" t="str">
            <v>Kirurgi Nykøbing F.</v>
          </cell>
          <cell r="P43" t="str">
            <v>Apopleksiområdet</v>
          </cell>
        </row>
        <row r="44">
          <cell r="O44" t="str">
            <v>Kirurgisk - Køge</v>
          </cell>
          <cell r="P44" t="str">
            <v>Apoteket</v>
          </cell>
        </row>
        <row r="45">
          <cell r="O45" t="str">
            <v>Kirurgisk - Roskilde</v>
          </cell>
          <cell r="P45" t="str">
            <v>Apparaturregistrering</v>
          </cell>
        </row>
        <row r="46">
          <cell r="O46" t="str">
            <v>Klinisk Biokemi - Regional funktion</v>
          </cell>
          <cell r="P46" t="str">
            <v>Arb. med sk. landsdæk. funkt.</v>
          </cell>
        </row>
        <row r="47">
          <cell r="O47" t="str">
            <v>Klinisk Biokemi Holbæk</v>
          </cell>
          <cell r="P47" t="str">
            <v>Arbejde i Lægemiddelkomitéen</v>
          </cell>
        </row>
        <row r="48">
          <cell r="O48" t="str">
            <v>Klinisk Biokemisk - Køge</v>
          </cell>
          <cell r="P48" t="str">
            <v>Arbejde indenfor ALS</v>
          </cell>
        </row>
        <row r="49">
          <cell r="O49" t="str">
            <v>Klinisk Biokemisk - Roskilde</v>
          </cell>
          <cell r="P49" t="str">
            <v>Arbejde med særlig målgruppe</v>
          </cell>
        </row>
        <row r="50">
          <cell r="O50" t="str">
            <v>Klinisk fysiologi Holbæk</v>
          </cell>
          <cell r="P50" t="str">
            <v>Arbejdets særlige karakter</v>
          </cell>
        </row>
        <row r="51">
          <cell r="O51" t="str">
            <v>Klinisk Fysiologisk - Køge</v>
          </cell>
          <cell r="P51" t="str">
            <v>Arbejds-/Ansvarsområde</v>
          </cell>
        </row>
        <row r="52">
          <cell r="O52" t="str">
            <v>Lærlinge og elever - Næst./Slag./Ring.</v>
          </cell>
          <cell r="P52" t="str">
            <v>Arbejdsindsats</v>
          </cell>
        </row>
        <row r="53">
          <cell r="O53" t="str">
            <v>Mammakirurgisk- Ringsted</v>
          </cell>
          <cell r="P53" t="str">
            <v>Arbejdsmiljø</v>
          </cell>
        </row>
        <row r="54">
          <cell r="O54" t="str">
            <v>Medicinsk - Køge</v>
          </cell>
          <cell r="P54" t="str">
            <v>Arbejdspladsforum</v>
          </cell>
        </row>
        <row r="55">
          <cell r="O55" t="str">
            <v>Medicinsk - Næstved</v>
          </cell>
          <cell r="P55" t="str">
            <v>Arbejdstidsbestemt tillæg</v>
          </cell>
        </row>
        <row r="56">
          <cell r="O56" t="str">
            <v>Medicinsk - Roskilde</v>
          </cell>
          <cell r="P56" t="str">
            <v>ATCN</v>
          </cell>
        </row>
        <row r="57">
          <cell r="O57" t="str">
            <v>Medicinsk - Slagelse</v>
          </cell>
          <cell r="P57" t="str">
            <v>Auditor</v>
          </cell>
        </row>
        <row r="58">
          <cell r="O58" t="str">
            <v>Medicinsk Holbæk</v>
          </cell>
          <cell r="P58" t="str">
            <v>Autoclaver</v>
          </cell>
        </row>
        <row r="59">
          <cell r="O59" t="str">
            <v>Medico - Næstved</v>
          </cell>
          <cell r="P59" t="str">
            <v>Autorisation</v>
          </cell>
        </row>
        <row r="60">
          <cell r="O60" t="str">
            <v>Medicoteknik Nykøbing F.</v>
          </cell>
          <cell r="P60" t="str">
            <v>Beklædningsgodtgørelse</v>
          </cell>
        </row>
        <row r="61">
          <cell r="O61" t="str">
            <v>Mikrobiologi - Regional funktion</v>
          </cell>
          <cell r="P61" t="str">
            <v>Belastende klientgr./-afdeling</v>
          </cell>
        </row>
        <row r="62">
          <cell r="O62" t="str">
            <v>Nakskov Sundhedscenter</v>
          </cell>
          <cell r="P62" t="str">
            <v>Beredskabsansvarlig</v>
          </cell>
        </row>
        <row r="63">
          <cell r="O63" t="str">
            <v>Neurologisk - Næstved</v>
          </cell>
          <cell r="P63" t="str">
            <v>Beredskabssekretær</v>
          </cell>
        </row>
        <row r="64">
          <cell r="O64" t="str">
            <v>Neurologisk - Roskilde</v>
          </cell>
          <cell r="P64" t="str">
            <v>Betjening af kioskvogn</v>
          </cell>
        </row>
        <row r="65">
          <cell r="O65" t="str">
            <v>Onkologi - Næstved</v>
          </cell>
          <cell r="P65" t="str">
            <v>Boligadministration</v>
          </cell>
        </row>
        <row r="66">
          <cell r="O66" t="str">
            <v>Onkologisk - Roskilde</v>
          </cell>
          <cell r="P66" t="str">
            <v>Bookingfunktion</v>
          </cell>
        </row>
        <row r="67">
          <cell r="O67" t="str">
            <v>Ortopædkirurgi Holbæk</v>
          </cell>
          <cell r="P67" t="str">
            <v>botolinum funktion</v>
          </cell>
        </row>
        <row r="68">
          <cell r="O68" t="str">
            <v>Ortopædkirurgi Nykøbing F.</v>
          </cell>
          <cell r="P68" t="str">
            <v>Bredden i opgavefunktioner</v>
          </cell>
        </row>
        <row r="69">
          <cell r="O69" t="str">
            <v>Ortopædkirurgi- Næstved/Slagelse</v>
          </cell>
          <cell r="P69" t="str">
            <v>Bækkenbundspalpation</v>
          </cell>
        </row>
        <row r="70">
          <cell r="O70" t="str">
            <v>Ortopædkirurgisk - Køge</v>
          </cell>
          <cell r="P70" t="str">
            <v>Børneområdet, erfaring</v>
          </cell>
        </row>
        <row r="71">
          <cell r="O71" t="str">
            <v>Patologi - Næstved/Slagelse</v>
          </cell>
          <cell r="P71" t="str">
            <v>Børnespeciale</v>
          </cell>
        </row>
        <row r="72">
          <cell r="O72" t="str">
            <v>Patologisk - Roskilde</v>
          </cell>
          <cell r="P72" t="str">
            <v>Certificeringskursus</v>
          </cell>
        </row>
        <row r="73">
          <cell r="O73" t="str">
            <v>Plastikkirurgisk - Roskilde</v>
          </cell>
          <cell r="P73" t="str">
            <v>Certifikat</v>
          </cell>
        </row>
        <row r="74">
          <cell r="O74" t="str">
            <v>Praksisreservelæger - Næstved/Slagelse</v>
          </cell>
          <cell r="P74" t="str">
            <v>Chaufførtillæg</v>
          </cell>
        </row>
        <row r="75">
          <cell r="O75" t="str">
            <v>Psyk. Afd. for Børne og ungdomspsykiatri</v>
          </cell>
          <cell r="P75" t="str">
            <v>Chefkonsulent</v>
          </cell>
        </row>
        <row r="76">
          <cell r="O76" t="str">
            <v>Psyk. Afd. for specialfunktioner</v>
          </cell>
          <cell r="P76" t="str">
            <v>CT-scanning</v>
          </cell>
        </row>
        <row r="77">
          <cell r="O77" t="str">
            <v>Psyk. Enhed for brugerst. Psykiatri</v>
          </cell>
          <cell r="P77" t="str">
            <v>Daglig Ledelse</v>
          </cell>
        </row>
        <row r="78">
          <cell r="O78" t="str">
            <v>Psyk. Ledelse</v>
          </cell>
          <cell r="P78" t="str">
            <v>Daglig planlægning</v>
          </cell>
        </row>
        <row r="79">
          <cell r="O79" t="str">
            <v>Psyk. Praksiskonsulenter</v>
          </cell>
          <cell r="P79" t="str">
            <v>Danske Kvalitetsmodel</v>
          </cell>
        </row>
        <row r="80">
          <cell r="O80" t="str">
            <v>Psyk. Psyk info</v>
          </cell>
          <cell r="P80" t="str">
            <v>Dataregistrering</v>
          </cell>
        </row>
        <row r="81">
          <cell r="O81" t="str">
            <v>Psyk. Psykiatrien Syd</v>
          </cell>
          <cell r="P81" t="str">
            <v>Delt tjeneste</v>
          </cell>
        </row>
        <row r="82">
          <cell r="O82" t="str">
            <v>Psyk. Psykiatrien Vest</v>
          </cell>
          <cell r="P82" t="str">
            <v>Depottjeneste</v>
          </cell>
        </row>
        <row r="83">
          <cell r="O83" t="str">
            <v>Psyk. Psykiatrien Øst</v>
          </cell>
          <cell r="P83" t="str">
            <v>Depottjeneste 3 år</v>
          </cell>
        </row>
        <row r="84">
          <cell r="O84" t="str">
            <v>Psyk. Psykiatrihuset</v>
          </cell>
          <cell r="P84" t="str">
            <v>Diabetespatienter</v>
          </cell>
        </row>
        <row r="85">
          <cell r="O85" t="str">
            <v>Psyk. Psykiatriområdet</v>
          </cell>
          <cell r="P85" t="str">
            <v>Dialysetillæg</v>
          </cell>
        </row>
        <row r="86">
          <cell r="O86" t="str">
            <v>Psyk. Psykiatrisk forskningsenhed</v>
          </cell>
          <cell r="P86" t="str">
            <v>Difference - Klinisk Vejleder</v>
          </cell>
        </row>
        <row r="87">
          <cell r="O87" t="str">
            <v>Psyk. Psykiatrisk visitationsklinik</v>
          </cell>
          <cell r="P87" t="str">
            <v>Difference - Ph.d. studerende</v>
          </cell>
        </row>
        <row r="88">
          <cell r="O88" t="str">
            <v>Psyk. Retspsykiatri</v>
          </cell>
          <cell r="P88" t="str">
            <v>Difference - Skemalægger</v>
          </cell>
        </row>
        <row r="89">
          <cell r="O89" t="str">
            <v>Psyk. Stabsoverlægefunktionen</v>
          </cell>
          <cell r="P89" t="str">
            <v>Difference - Spec. Kompetence</v>
          </cell>
        </row>
        <row r="90">
          <cell r="O90" t="str">
            <v>Pædiatri - Næstved</v>
          </cell>
          <cell r="P90" t="str">
            <v>Differencetrin</v>
          </cell>
        </row>
        <row r="91">
          <cell r="O91" t="str">
            <v>Pædiatri Holbæk</v>
          </cell>
          <cell r="P91" t="str">
            <v>Diplomkursus, ekstra</v>
          </cell>
        </row>
        <row r="92">
          <cell r="O92" t="str">
            <v>Pædiatri Nykøbing F.</v>
          </cell>
          <cell r="P92" t="str">
            <v>Diplomstudie</v>
          </cell>
        </row>
        <row r="93">
          <cell r="O93" t="str">
            <v>Pædiatrisk - Roskilde</v>
          </cell>
          <cell r="P93" t="str">
            <v>Diplomuddannelse</v>
          </cell>
        </row>
        <row r="94">
          <cell r="O94" t="str">
            <v>Radiologi - Ringsted</v>
          </cell>
          <cell r="P94" t="str">
            <v>Disp. 5 ugers op udd.</v>
          </cell>
        </row>
        <row r="95">
          <cell r="O95" t="str">
            <v>Radiologi - Slagelse</v>
          </cell>
          <cell r="P95" t="str">
            <v>Dispositionstillæg</v>
          </cell>
        </row>
        <row r="96">
          <cell r="O96" t="str">
            <v>Radiologi Holbæk</v>
          </cell>
          <cell r="P96" t="str">
            <v>Distriktsambulatorie</v>
          </cell>
        </row>
        <row r="97">
          <cell r="O97" t="str">
            <v>Radiologi Nykøbing F.</v>
          </cell>
          <cell r="P97" t="str">
            <v>Distriktssygeplejerske</v>
          </cell>
        </row>
        <row r="98">
          <cell r="O98" t="str">
            <v>Radiologi- Næstved</v>
          </cell>
          <cell r="P98" t="str">
            <v>Diverse kurser</v>
          </cell>
        </row>
        <row r="99">
          <cell r="O99" t="str">
            <v>Reumalogisk - Roskilde</v>
          </cell>
          <cell r="P99" t="str">
            <v>Dobbelt funktion</v>
          </cell>
        </row>
        <row r="100">
          <cell r="O100" t="str">
            <v>Reumalogisk- Køge</v>
          </cell>
          <cell r="P100" t="str">
            <v>DRG-ansvarlig</v>
          </cell>
        </row>
        <row r="101">
          <cell r="O101" t="str">
            <v>Reumalogisk/geriatrisk - Køge</v>
          </cell>
          <cell r="P101" t="str">
            <v>DRG-opgaver</v>
          </cell>
        </row>
        <row r="102">
          <cell r="O102" t="str">
            <v>Reumatologi Nykøbing F.</v>
          </cell>
          <cell r="P102" t="str">
            <v>Driftsopgaver</v>
          </cell>
        </row>
        <row r="103">
          <cell r="O103" t="str">
            <v>Reumatologi, fys, ergo - Næst./Slag./Ring.</v>
          </cell>
          <cell r="P103" t="str">
            <v>Dukketeater</v>
          </cell>
        </row>
        <row r="104">
          <cell r="O104" t="str">
            <v>Service - Køge</v>
          </cell>
          <cell r="P104" t="str">
            <v>E-fakturering</v>
          </cell>
        </row>
        <row r="105">
          <cell r="O105" t="str">
            <v>Service - Roskilde</v>
          </cell>
          <cell r="P105" t="str">
            <v>Effektivitet i arbejdet</v>
          </cell>
        </row>
        <row r="106">
          <cell r="O106" t="str">
            <v>Socialrådgiverne - Køge</v>
          </cell>
          <cell r="P106" t="str">
            <v>Efterudd., Diabetes Mellitus</v>
          </cell>
        </row>
        <row r="107">
          <cell r="O107" t="str">
            <v>Socialrådgiverne - Roskilde</v>
          </cell>
          <cell r="P107" t="str">
            <v>Efteruddannelse</v>
          </cell>
        </row>
        <row r="108">
          <cell r="O108" t="str">
            <v>Sygehusledelse  - Køge</v>
          </cell>
          <cell r="P108" t="str">
            <v>Efteruddannelse - kort varigh.</v>
          </cell>
        </row>
        <row r="109">
          <cell r="O109" t="str">
            <v>Sygehusledelse - Roskilde</v>
          </cell>
          <cell r="P109" t="str">
            <v>Efteruddannelse - lang varigh.</v>
          </cell>
        </row>
        <row r="110">
          <cell r="O110" t="str">
            <v>Sygehusledelse Holbæk</v>
          </cell>
          <cell r="P110" t="str">
            <v>Efteruddannelse, cardiologisk</v>
          </cell>
        </row>
        <row r="111">
          <cell r="O111" t="str">
            <v>Sygehusledelsen - Næstved</v>
          </cell>
          <cell r="P111" t="str">
            <v>Efteruddannelse, operation</v>
          </cell>
        </row>
        <row r="112">
          <cell r="O112" t="str">
            <v>Sygehusledelsen Nykøbing F.</v>
          </cell>
          <cell r="P112" t="str">
            <v>Efteruddannelse, pædiatri</v>
          </cell>
        </row>
        <row r="113">
          <cell r="O113" t="str">
            <v>Tand- mund- kæbe - Næstved</v>
          </cell>
          <cell r="P113" t="str">
            <v>Efteruddannelse, sosu</v>
          </cell>
        </row>
        <row r="114">
          <cell r="O114" t="str">
            <v>Teknisk Afdeling - Køge</v>
          </cell>
          <cell r="P114" t="str">
            <v>Egenkontrol</v>
          </cell>
        </row>
        <row r="115">
          <cell r="O115" t="str">
            <v>Teknisk Afdeling - Roskilde</v>
          </cell>
          <cell r="P115" t="str">
            <v>Ejendomsfunktioner</v>
          </cell>
        </row>
        <row r="116">
          <cell r="O116" t="str">
            <v>Urologi - Næstved</v>
          </cell>
          <cell r="P116" t="str">
            <v>Eksp. colorectale pat.</v>
          </cell>
        </row>
        <row r="117">
          <cell r="O117" t="str">
            <v>Urologisk Afdeling - Roskilde</v>
          </cell>
          <cell r="P117" t="str">
            <v>Ekspertise</v>
          </cell>
        </row>
        <row r="118">
          <cell r="O118" t="str">
            <v>Øjenafdelingen - Næstved</v>
          </cell>
          <cell r="P118" t="str">
            <v>Eksterne kunder</v>
          </cell>
        </row>
        <row r="119">
          <cell r="O119" t="str">
            <v>Øjenafdelingen - Roskilde</v>
          </cell>
          <cell r="P119" t="str">
            <v>Ekstraordinær aktivitet</v>
          </cell>
        </row>
        <row r="120">
          <cell r="O120" t="str">
            <v>Øre Næse Hals - Køge</v>
          </cell>
          <cell r="P120" t="str">
            <v>EMG, ENG, EP, EEG</v>
          </cell>
        </row>
        <row r="121">
          <cell r="O121" t="str">
            <v>Øre- næse- Hals - Næstved/Slagelse</v>
          </cell>
          <cell r="P121" t="str">
            <v>EMU</v>
          </cell>
        </row>
        <row r="122">
          <cell r="O122" t="str">
            <v>Øre Næse Hals - Roskilde</v>
          </cell>
          <cell r="P122" t="str">
            <v>Endoskopi</v>
          </cell>
        </row>
        <row r="123">
          <cell r="P123" t="str">
            <v>Eneansvar aften/nat</v>
          </cell>
        </row>
        <row r="124">
          <cell r="P124" t="str">
            <v>Eneansvar f. Kalundborg Sygehu</v>
          </cell>
        </row>
        <row r="125">
          <cell r="P125" t="str">
            <v>Eneansvarlig</v>
          </cell>
        </row>
        <row r="126">
          <cell r="P126" t="str">
            <v>Eneansvarlig blodbank</v>
          </cell>
        </row>
        <row r="127">
          <cell r="P127" t="str">
            <v>Engagement</v>
          </cell>
        </row>
        <row r="128">
          <cell r="P128" t="str">
            <v>Engagement i arbejdet</v>
          </cell>
        </row>
        <row r="129">
          <cell r="P129" t="str">
            <v>Engagement/selvstændighed</v>
          </cell>
        </row>
        <row r="130">
          <cell r="P130" t="str">
            <v>Enggården luk/sikr</v>
          </cell>
        </row>
        <row r="131">
          <cell r="P131" t="str">
            <v>Epi.kir.</v>
          </cell>
        </row>
        <row r="132">
          <cell r="P132" t="str">
            <v>ERCP i fællesamb.</v>
          </cell>
        </row>
        <row r="133">
          <cell r="P133" t="str">
            <v>Erf. arb. m. psyk. patienter</v>
          </cell>
        </row>
        <row r="134">
          <cell r="P134" t="str">
            <v>Erf. med kommunik./formidling</v>
          </cell>
        </row>
        <row r="135">
          <cell r="P135" t="str">
            <v>Erfa. og indsigt i brug. behov</v>
          </cell>
        </row>
        <row r="136">
          <cell r="P136" t="str">
            <v>Erfa/specialistfunktion</v>
          </cell>
        </row>
        <row r="137">
          <cell r="P137" t="str">
            <v>Erfaring</v>
          </cell>
        </row>
        <row r="138">
          <cell r="P138" t="str">
            <v>Erfaring - viden</v>
          </cell>
        </row>
        <row r="139">
          <cell r="P139" t="str">
            <v>Erfaring fra tidl. og nuv. ans</v>
          </cell>
        </row>
        <row r="140">
          <cell r="P140" t="str">
            <v>Erfaring i varmeteknik</v>
          </cell>
        </row>
        <row r="141">
          <cell r="P141" t="str">
            <v>Erfaring vedr. sygehusdrift</v>
          </cell>
        </row>
        <row r="142">
          <cell r="P142" t="str">
            <v>Erfaringsmæssige kompetencer</v>
          </cell>
        </row>
        <row r="143">
          <cell r="P143" t="str">
            <v>Erhvervsuddannelse</v>
          </cell>
        </row>
        <row r="144">
          <cell r="P144" t="str">
            <v>Ernæring</v>
          </cell>
        </row>
        <row r="145">
          <cell r="P145" t="str">
            <v>Faglig dygtighed</v>
          </cell>
        </row>
        <row r="146">
          <cell r="P146" t="str">
            <v>Faglig færdighed</v>
          </cell>
        </row>
        <row r="147">
          <cell r="P147" t="str">
            <v>Faglig kompetence</v>
          </cell>
        </row>
        <row r="148">
          <cell r="P148" t="str">
            <v>Faglig ledelse</v>
          </cell>
        </row>
        <row r="149">
          <cell r="P149" t="str">
            <v>Faglig og personlig kompetence</v>
          </cell>
        </row>
        <row r="150">
          <cell r="P150" t="str">
            <v>Faglig selvstændighed</v>
          </cell>
        </row>
        <row r="151">
          <cell r="P151" t="str">
            <v>Faglig tiltag</v>
          </cell>
        </row>
        <row r="152">
          <cell r="P152" t="str">
            <v>Faglig udvikling</v>
          </cell>
        </row>
        <row r="153">
          <cell r="P153" t="str">
            <v>Faglig viden</v>
          </cell>
        </row>
        <row r="154">
          <cell r="P154" t="str">
            <v>Faglige kvalifikationer</v>
          </cell>
        </row>
        <row r="155">
          <cell r="P155" t="str">
            <v>Fagområder</v>
          </cell>
        </row>
        <row r="156">
          <cell r="P156" t="str">
            <v>Fast nattevagt</v>
          </cell>
        </row>
        <row r="157">
          <cell r="P157" t="str">
            <v>Fastansat vikar</v>
          </cell>
        </row>
        <row r="158">
          <cell r="P158" t="str">
            <v>Fastholdelse i stillingen</v>
          </cell>
        </row>
        <row r="159">
          <cell r="P159" t="str">
            <v>Fastholdelsestillæg</v>
          </cell>
        </row>
        <row r="160">
          <cell r="P160" t="str">
            <v>Fleksibel opgavevaretagelse</v>
          </cell>
        </row>
        <row r="161">
          <cell r="P161" t="str">
            <v>Fleksibilitet</v>
          </cell>
        </row>
        <row r="162">
          <cell r="P162" t="str">
            <v>Flere begrundelser</v>
          </cell>
        </row>
        <row r="163">
          <cell r="P163" t="str">
            <v>Flere funktioner</v>
          </cell>
        </row>
        <row r="164">
          <cell r="P164" t="str">
            <v>Flere års ansætt.</v>
          </cell>
        </row>
        <row r="165">
          <cell r="P165" t="str">
            <v>Flytte- og kørselsopgaver</v>
          </cell>
        </row>
        <row r="166">
          <cell r="P166" t="str">
            <v>Fondsfinansering</v>
          </cell>
        </row>
        <row r="167">
          <cell r="P167" t="str">
            <v>Foniatrisk Klinik</v>
          </cell>
        </row>
        <row r="168">
          <cell r="P168" t="str">
            <v>Fordeling af personaleuniform</v>
          </cell>
        </row>
        <row r="169">
          <cell r="P169" t="str">
            <v>Fordybelseskurser</v>
          </cell>
        </row>
        <row r="170">
          <cell r="P170" t="str">
            <v>Forflytningsinstruktør</v>
          </cell>
        </row>
        <row r="171">
          <cell r="P171" t="str">
            <v>Forflytningsvejleder</v>
          </cell>
        </row>
        <row r="172">
          <cell r="P172" t="str">
            <v>Forhøjet gruppeledertillæg</v>
          </cell>
        </row>
        <row r="173">
          <cell r="P173" t="str">
            <v>Forløbskoordinator</v>
          </cell>
        </row>
        <row r="174">
          <cell r="P174" t="str">
            <v>Formidling, diverse</v>
          </cell>
        </row>
        <row r="175">
          <cell r="P175" t="str">
            <v>Forv. højskolens diplomkursus</v>
          </cell>
        </row>
        <row r="176">
          <cell r="P176" t="str">
            <v>Fremstilling af komponenter</v>
          </cell>
        </row>
        <row r="177">
          <cell r="P177" t="str">
            <v>Frontfunktion</v>
          </cell>
        </row>
        <row r="178">
          <cell r="P178" t="str">
            <v>Funktion i højere stilling</v>
          </cell>
        </row>
        <row r="179">
          <cell r="P179" t="str">
            <v>Funktions- og teknisk ansvar</v>
          </cell>
        </row>
        <row r="180">
          <cell r="P180" t="str">
            <v>Funktionschef</v>
          </cell>
        </row>
        <row r="181">
          <cell r="P181" t="str">
            <v>Funktionsområder</v>
          </cell>
        </row>
        <row r="182">
          <cell r="P182" t="str">
            <v>Funktionstillæg</v>
          </cell>
        </row>
        <row r="183">
          <cell r="P183" t="str">
            <v>Fysiurgiske hjælpemidler</v>
          </cell>
        </row>
        <row r="184">
          <cell r="P184" t="str">
            <v>Fødeafdeling</v>
          </cell>
        </row>
        <row r="185">
          <cell r="P185" t="str">
            <v>Gammelt forhåndsaftaletillæg</v>
          </cell>
        </row>
        <row r="186">
          <cell r="P186" t="str">
            <v>Gennemført Canc.cur</v>
          </cell>
        </row>
        <row r="187">
          <cell r="P187" t="str">
            <v>Gennemført opskoling</v>
          </cell>
        </row>
        <row r="188">
          <cell r="P188" t="str">
            <v>Geriatrisk, erfaring</v>
          </cell>
        </row>
        <row r="189">
          <cell r="P189" t="str">
            <v>Grund-/erhvervsrelat. kursus</v>
          </cell>
        </row>
        <row r="190">
          <cell r="P190" t="str">
            <v>Grundudd. + 1 års ansættelse</v>
          </cell>
        </row>
        <row r="191">
          <cell r="P191" t="str">
            <v>Gruppeledertillæg</v>
          </cell>
        </row>
        <row r="192">
          <cell r="P192" t="str">
            <v>GT-løn Pers. kval. 2010</v>
          </cell>
        </row>
        <row r="193">
          <cell r="P193" t="str">
            <v>Gulvvaskemaskine</v>
          </cell>
        </row>
        <row r="194">
          <cell r="P194" t="str">
            <v>Harmonisering teknik</v>
          </cell>
        </row>
        <row r="195">
          <cell r="P195" t="str">
            <v>Helsepædagog Marjatta</v>
          </cell>
        </row>
        <row r="196">
          <cell r="P196" t="str">
            <v>Herbergstillæg</v>
          </cell>
        </row>
        <row r="197">
          <cell r="P197" t="str">
            <v>Hjemmesideansvar</v>
          </cell>
        </row>
        <row r="198">
          <cell r="P198" t="str">
            <v>Hjertestop</v>
          </cell>
        </row>
        <row r="199">
          <cell r="P199" t="str">
            <v>Hjælpemidler</v>
          </cell>
        </row>
        <row r="200">
          <cell r="P200" t="str">
            <v>Hospitalstillæg</v>
          </cell>
        </row>
        <row r="201">
          <cell r="P201" t="str">
            <v>Hovedansvarsområde</v>
          </cell>
        </row>
        <row r="202">
          <cell r="P202" t="str">
            <v>HR-kompetencer</v>
          </cell>
        </row>
        <row r="203">
          <cell r="P203" t="str">
            <v>Humanbiolog</v>
          </cell>
        </row>
        <row r="204">
          <cell r="P204" t="str">
            <v>Hvilerumsfunktion</v>
          </cell>
        </row>
        <row r="205">
          <cell r="P205" t="str">
            <v>Hygiejnetillæg</v>
          </cell>
        </row>
        <row r="206">
          <cell r="P206" t="str">
            <v>Håndtering af plc-styringer</v>
          </cell>
        </row>
        <row r="207">
          <cell r="P207" t="str">
            <v>ID-kort produktion</v>
          </cell>
        </row>
        <row r="208">
          <cell r="P208" t="str">
            <v>Iflg. overenskomst 2002</v>
          </cell>
        </row>
        <row r="209">
          <cell r="P209" t="str">
            <v>Implementeringssprog</v>
          </cell>
        </row>
        <row r="210">
          <cell r="P210" t="str">
            <v>Indkøb</v>
          </cell>
        </row>
        <row r="211">
          <cell r="P211" t="str">
            <v>Indkøb af materialer</v>
          </cell>
        </row>
        <row r="212">
          <cell r="P212" t="str">
            <v>Indkøb og Logistik</v>
          </cell>
        </row>
        <row r="213">
          <cell r="P213" t="str">
            <v>Indpl. pr. 31.3.2000</v>
          </cell>
        </row>
        <row r="214">
          <cell r="P214" t="str">
            <v>Ingen højeste tjenestetid</v>
          </cell>
        </row>
        <row r="215">
          <cell r="P215" t="str">
            <v>Initiativtager</v>
          </cell>
        </row>
        <row r="216">
          <cell r="P216" t="str">
            <v>Inkontinens</v>
          </cell>
        </row>
        <row r="217">
          <cell r="P217" t="str">
            <v>Institutionstillæg</v>
          </cell>
        </row>
        <row r="218">
          <cell r="P218" t="str">
            <v>Instruktion og supervision</v>
          </cell>
        </row>
        <row r="219">
          <cell r="P219" t="str">
            <v>Instruktør</v>
          </cell>
        </row>
        <row r="220">
          <cell r="P220" t="str">
            <v>Instrum.v.+bækkenkoger</v>
          </cell>
        </row>
        <row r="221">
          <cell r="P221" t="str">
            <v>Intensiv</v>
          </cell>
        </row>
        <row r="222">
          <cell r="P222" t="str">
            <v>IT funktioner</v>
          </cell>
        </row>
        <row r="223">
          <cell r="P223" t="str">
            <v>IT systemer</v>
          </cell>
        </row>
        <row r="224">
          <cell r="P224" t="str">
            <v>IT-kompetencer</v>
          </cell>
        </row>
        <row r="225">
          <cell r="P225" t="str">
            <v>IT-specialist i bb it-system</v>
          </cell>
        </row>
        <row r="226">
          <cell r="P226" t="str">
            <v>IT-viden</v>
          </cell>
        </row>
        <row r="227">
          <cell r="P227" t="str">
            <v>Jfr. forhåndsaftale</v>
          </cell>
        </row>
        <row r="228">
          <cell r="P228" t="str">
            <v>Jobrotation</v>
          </cell>
        </row>
        <row r="229">
          <cell r="P229" t="str">
            <v>Journalfunktion</v>
          </cell>
        </row>
        <row r="230">
          <cell r="P230" t="str">
            <v>Kapelfunktion (HO)</v>
          </cell>
        </row>
        <row r="231">
          <cell r="P231" t="str">
            <v>Kar.lab koordinerende opgaver</v>
          </cell>
        </row>
        <row r="232">
          <cell r="P232" t="str">
            <v>Kardiologi</v>
          </cell>
        </row>
        <row r="233">
          <cell r="P233" t="str">
            <v>Kedelhus</v>
          </cell>
        </row>
        <row r="234">
          <cell r="P234" t="str">
            <v>Kendt jordemoder</v>
          </cell>
        </row>
        <row r="235">
          <cell r="P235" t="str">
            <v>Ketogen diæt</v>
          </cell>
        </row>
        <row r="236">
          <cell r="P236" t="str">
            <v>Klin. erfaring/ansvarlighed</v>
          </cell>
        </row>
        <row r="237">
          <cell r="P237" t="str">
            <v>Klinisk besl.- forskningsmet.</v>
          </cell>
        </row>
        <row r="238">
          <cell r="P238" t="str">
            <v>Klinisk forskning</v>
          </cell>
        </row>
        <row r="239">
          <cell r="P239" t="str">
            <v>Klinisk sygeplejespecialist</v>
          </cell>
        </row>
        <row r="240">
          <cell r="P240" t="str">
            <v>Klinisk underv.på afd. niveau</v>
          </cell>
        </row>
        <row r="241">
          <cell r="P241" t="str">
            <v>Klinisk vejleder</v>
          </cell>
        </row>
        <row r="242">
          <cell r="P242" t="str">
            <v>Kliniske og personlige kvl.</v>
          </cell>
        </row>
        <row r="243">
          <cell r="P243" t="str">
            <v>Kofoedsmindetillæg</v>
          </cell>
        </row>
        <row r="244">
          <cell r="P244" t="str">
            <v>Kommunikation</v>
          </cell>
        </row>
        <row r="245">
          <cell r="P245" t="str">
            <v>Kommunom - fagdel (DK2)</v>
          </cell>
        </row>
        <row r="246">
          <cell r="P246" t="str">
            <v>Kommunom - grunddel (DK1)</v>
          </cell>
        </row>
        <row r="247">
          <cell r="P247" t="str">
            <v>Komp. for manglende pension</v>
          </cell>
        </row>
        <row r="248">
          <cell r="P248" t="str">
            <v>Kompensation funktionstillæg</v>
          </cell>
        </row>
        <row r="249">
          <cell r="P249" t="str">
            <v>Kompensationsfrihed</v>
          </cell>
        </row>
        <row r="250">
          <cell r="P250" t="str">
            <v>Kompetence</v>
          </cell>
        </row>
        <row r="251">
          <cell r="P251" t="str">
            <v>Kompetence som TIR</v>
          </cell>
        </row>
        <row r="252">
          <cell r="P252" t="str">
            <v>Kompetenceudvikling</v>
          </cell>
        </row>
        <row r="253">
          <cell r="P253" t="str">
            <v>Kompleksitet</v>
          </cell>
        </row>
        <row r="254">
          <cell r="P254" t="str">
            <v>Komplekst arbejdsområde</v>
          </cell>
        </row>
        <row r="255">
          <cell r="P255" t="str">
            <v>Komplekst ledelsesområde</v>
          </cell>
        </row>
        <row r="256">
          <cell r="P256" t="str">
            <v>Konstituering</v>
          </cell>
        </row>
        <row r="257">
          <cell r="P257" t="str">
            <v>Konsulentfunktion</v>
          </cell>
        </row>
        <row r="258">
          <cell r="P258" t="str">
            <v>Kontaktbioanalytiker</v>
          </cell>
        </row>
        <row r="259">
          <cell r="P259" t="str">
            <v>Kontaktperson</v>
          </cell>
        </row>
        <row r="260">
          <cell r="P260" t="str">
            <v>Kontrakttillæg</v>
          </cell>
        </row>
        <row r="261">
          <cell r="P261" t="str">
            <v>Kontrakttillæg 15%</v>
          </cell>
        </row>
        <row r="262">
          <cell r="P262" t="str">
            <v>Konverteringstillæg</v>
          </cell>
        </row>
        <row r="263">
          <cell r="P263" t="str">
            <v>Koord. instruksmateriale</v>
          </cell>
        </row>
        <row r="264">
          <cell r="P264" t="str">
            <v>Koordinator</v>
          </cell>
        </row>
        <row r="265">
          <cell r="P265" t="str">
            <v>Koordinatortillæg</v>
          </cell>
        </row>
        <row r="266">
          <cell r="P266" t="str">
            <v>Koordinerende funktioner</v>
          </cell>
        </row>
        <row r="267">
          <cell r="P267" t="str">
            <v>Koordinerende led. oversygepl.</v>
          </cell>
        </row>
        <row r="268">
          <cell r="P268" t="str">
            <v>Koordinerende sårsygepleje</v>
          </cell>
        </row>
        <row r="269">
          <cell r="P269" t="str">
            <v>Korrektion af ketogendiæt tlf.</v>
          </cell>
        </row>
        <row r="270">
          <cell r="P270" t="str">
            <v>Kræftkoordinator</v>
          </cell>
        </row>
        <row r="271">
          <cell r="P271" t="str">
            <v>KTO Forlig 01.04.05 + 1 trin</v>
          </cell>
        </row>
        <row r="272">
          <cell r="P272" t="str">
            <v>KTO-tillæg</v>
          </cell>
        </row>
        <row r="273">
          <cell r="P273" t="str">
            <v>Kv. i sy.pl.faglig vejl.</v>
          </cell>
        </row>
        <row r="274">
          <cell r="P274" t="str">
            <v>Kv. inden for epilepsi</v>
          </cell>
        </row>
        <row r="275">
          <cell r="P275" t="str">
            <v>Kval. indenf. svagstrømsteknik</v>
          </cell>
        </row>
        <row r="276">
          <cell r="P276" t="str">
            <v>Kvalificeret niv.</v>
          </cell>
        </row>
        <row r="277">
          <cell r="P277" t="str">
            <v>Kvalifikationsløn</v>
          </cell>
        </row>
        <row r="278">
          <cell r="P278" t="str">
            <v>Kvalifikationstillæg</v>
          </cell>
        </row>
        <row r="279">
          <cell r="P279" t="str">
            <v>Kvalitet i arbejdet</v>
          </cell>
        </row>
        <row r="280">
          <cell r="P280" t="str">
            <v>Kvalitet- og udvikling</v>
          </cell>
        </row>
        <row r="281">
          <cell r="P281" t="str">
            <v>Kvalitetskoordinator</v>
          </cell>
        </row>
        <row r="282">
          <cell r="P282" t="str">
            <v>Kvalitetssikring</v>
          </cell>
        </row>
        <row r="283">
          <cell r="P283" t="str">
            <v>Kørsel med nødværk</v>
          </cell>
        </row>
        <row r="284">
          <cell r="P284" t="str">
            <v>Laboratorieopvask/laboratorium</v>
          </cell>
        </row>
        <row r="285">
          <cell r="P285" t="str">
            <v>Lagerstyring</v>
          </cell>
        </row>
        <row r="286">
          <cell r="P286" t="str">
            <v>Landsdækkende opgave</v>
          </cell>
        </row>
        <row r="287">
          <cell r="P287" t="str">
            <v>Laparoskopisk</v>
          </cell>
        </row>
        <row r="288">
          <cell r="P288" t="str">
            <v>Ledelse</v>
          </cell>
        </row>
        <row r="289">
          <cell r="P289" t="str">
            <v>Ledelse flyverfunktion</v>
          </cell>
        </row>
        <row r="290">
          <cell r="P290" t="str">
            <v>Ledelse på fl. geografier</v>
          </cell>
        </row>
        <row r="291">
          <cell r="P291" t="str">
            <v>Ledelseserfaring</v>
          </cell>
        </row>
        <row r="292">
          <cell r="P292" t="str">
            <v>Ledelsesmæssig kvalifikation</v>
          </cell>
        </row>
        <row r="293">
          <cell r="P293" t="str">
            <v>Ledelsesmæssige sekretæropg.</v>
          </cell>
        </row>
        <row r="294">
          <cell r="P294" t="str">
            <v>Ledelsesopgaver</v>
          </cell>
        </row>
        <row r="295">
          <cell r="P295" t="str">
            <v>Ledelsestillæg/funk</v>
          </cell>
        </row>
        <row r="296">
          <cell r="P296" t="str">
            <v>Lederuddannelse</v>
          </cell>
        </row>
        <row r="297">
          <cell r="P297" t="str">
            <v>Lokal aftalt grundløn</v>
          </cell>
        </row>
        <row r="298">
          <cell r="P298" t="str">
            <v>Lokalkendskab</v>
          </cell>
        </row>
        <row r="299">
          <cell r="P299" t="str">
            <v>Lukket/sikret tillæg</v>
          </cell>
        </row>
        <row r="300">
          <cell r="P300" t="str">
            <v>Lymfødembehand.</v>
          </cell>
        </row>
        <row r="301">
          <cell r="P301" t="str">
            <v>Lægelig konsulent</v>
          </cell>
        </row>
        <row r="302">
          <cell r="P302" t="str">
            <v>Lægeligt ansvar</v>
          </cell>
        </row>
        <row r="303">
          <cell r="P303" t="str">
            <v>Løfteinstruktør</v>
          </cell>
        </row>
        <row r="304">
          <cell r="P304" t="str">
            <v>Løn- og personalefunktion</v>
          </cell>
        </row>
        <row r="305">
          <cell r="P305" t="str">
            <v>Lønanc. aftale</v>
          </cell>
        </row>
        <row r="306">
          <cell r="P306" t="str">
            <v>Lønforhandling 1. april 2006</v>
          </cell>
        </row>
        <row r="307">
          <cell r="P307" t="str">
            <v>Lønforhandling 2010</v>
          </cell>
        </row>
        <row r="308">
          <cell r="P308" t="str">
            <v>Løntillæg</v>
          </cell>
        </row>
        <row r="309">
          <cell r="P309" t="str">
            <v>Lønudligning</v>
          </cell>
        </row>
        <row r="310">
          <cell r="P310" t="str">
            <v>Maskinehåndtering</v>
          </cell>
        </row>
        <row r="311">
          <cell r="P311" t="str">
            <v>Maskinkendskab</v>
          </cell>
        </row>
        <row r="312">
          <cell r="P312" t="str">
            <v>Masteruddannelse</v>
          </cell>
        </row>
        <row r="313">
          <cell r="P313" t="str">
            <v>Medicin og/eller fødevareansv.</v>
          </cell>
        </row>
        <row r="314">
          <cell r="P314" t="str">
            <v>Medicinansvar</v>
          </cell>
        </row>
        <row r="315">
          <cell r="P315" t="str">
            <v>Medicinansvarlig</v>
          </cell>
        </row>
        <row r="316">
          <cell r="P316" t="str">
            <v>Medicinkursus</v>
          </cell>
        </row>
        <row r="317">
          <cell r="P317" t="str">
            <v>Medicinservice</v>
          </cell>
        </row>
        <row r="318">
          <cell r="P318" t="str">
            <v>MED-udvalg</v>
          </cell>
        </row>
        <row r="319">
          <cell r="P319" t="str">
            <v>Mentorfunktion</v>
          </cell>
        </row>
        <row r="320">
          <cell r="P320" t="str">
            <v>Merarbejde, jfr. aftale</v>
          </cell>
        </row>
        <row r="321">
          <cell r="P321" t="str">
            <v>Merkonom</v>
          </cell>
        </row>
        <row r="322">
          <cell r="P322" t="str">
            <v>Midlertidigt ulempetillæg</v>
          </cell>
        </row>
        <row r="323">
          <cell r="P323" t="str">
            <v>Miljø</v>
          </cell>
        </row>
        <row r="324">
          <cell r="P324" t="str">
            <v>Misbrugscentre</v>
          </cell>
        </row>
        <row r="325">
          <cell r="P325" t="str">
            <v>Misbrugstillæg</v>
          </cell>
        </row>
        <row r="326">
          <cell r="P326" t="str">
            <v>Mistet arb.tids.best. tillæg</v>
          </cell>
        </row>
        <row r="327">
          <cell r="P327" t="str">
            <v>Motivation</v>
          </cell>
        </row>
        <row r="328">
          <cell r="P328" t="str">
            <v>MR-funktion</v>
          </cell>
        </row>
        <row r="329">
          <cell r="P329" t="str">
            <v>MR-scanner</v>
          </cell>
        </row>
        <row r="330">
          <cell r="P330" t="str">
            <v>Mærkning af uniformer</v>
          </cell>
        </row>
        <row r="331">
          <cell r="P331" t="str">
            <v>Møder og kursus</v>
          </cell>
        </row>
        <row r="332">
          <cell r="P332" t="str">
            <v>Nattevagt</v>
          </cell>
        </row>
        <row r="333">
          <cell r="P333" t="str">
            <v>Nefrologi</v>
          </cell>
        </row>
        <row r="334">
          <cell r="P334" t="str">
            <v>Neonataludstyr</v>
          </cell>
        </row>
        <row r="335">
          <cell r="P335" t="str">
            <v>Nerveledning AIDP</v>
          </cell>
        </row>
        <row r="336">
          <cell r="P336" t="str">
            <v>Netværksadministrator</v>
          </cell>
        </row>
        <row r="337">
          <cell r="P337" t="str">
            <v>Neurologi</v>
          </cell>
        </row>
        <row r="338">
          <cell r="P338" t="str">
            <v>Neuropædiatri</v>
          </cell>
        </row>
        <row r="339">
          <cell r="P339" t="str">
            <v>NLP - videreuddannelse</v>
          </cell>
        </row>
        <row r="340">
          <cell r="P340" t="str">
            <v>Nærm. aft. funktionsp.</v>
          </cell>
        </row>
        <row r="341">
          <cell r="P341" t="str">
            <v>Nøgleperson</v>
          </cell>
        </row>
        <row r="342">
          <cell r="P342" t="str">
            <v>Nøgleperson medicoteknisk udst</v>
          </cell>
        </row>
        <row r="343">
          <cell r="P343" t="str">
            <v>OLAU 1</v>
          </cell>
        </row>
        <row r="344">
          <cell r="P344" t="str">
            <v>Områdeledelse</v>
          </cell>
        </row>
        <row r="345">
          <cell r="P345" t="str">
            <v>Omsorgsmedhjælperuddannelsen</v>
          </cell>
        </row>
        <row r="346">
          <cell r="P346" t="str">
            <v>Omstillingsfunktion</v>
          </cell>
        </row>
        <row r="347">
          <cell r="P347" t="str">
            <v>Omstillingsparathed</v>
          </cell>
        </row>
        <row r="348">
          <cell r="P348" t="str">
            <v>OP</v>
          </cell>
        </row>
        <row r="349">
          <cell r="P349" t="str">
            <v>Opgave med katastrofeberedskab</v>
          </cell>
        </row>
        <row r="350">
          <cell r="P350" t="str">
            <v>Opgaveløsning</v>
          </cell>
        </row>
        <row r="351">
          <cell r="P351" t="str">
            <v>Opgaver inden for eget jobfelt</v>
          </cell>
        </row>
        <row r="352">
          <cell r="P352" t="str">
            <v>Opgaver uden for eget jobfelt</v>
          </cell>
        </row>
        <row r="353">
          <cell r="P353" t="str">
            <v>Opgavevaretagelse</v>
          </cell>
        </row>
        <row r="354">
          <cell r="P354" t="str">
            <v>Opskolingstillæg</v>
          </cell>
        </row>
        <row r="355">
          <cell r="P355" t="str">
            <v>OPUS og GS-åben</v>
          </cell>
        </row>
        <row r="356">
          <cell r="P356" t="str">
            <v>Opvaskefunk. i afd.køk/sengeaf</v>
          </cell>
        </row>
        <row r="357">
          <cell r="P357" t="str">
            <v>Organiserings- og samarb.evne</v>
          </cell>
        </row>
        <row r="358">
          <cell r="P358" t="str">
            <v>Overblik</v>
          </cell>
        </row>
        <row r="359">
          <cell r="P359" t="str">
            <v>Overbygningskursus</v>
          </cell>
        </row>
        <row r="360">
          <cell r="P360" t="str">
            <v>Overenskomst 1. april 2005</v>
          </cell>
        </row>
        <row r="361">
          <cell r="P361" t="str">
            <v>Overenskomst 1. april 2006</v>
          </cell>
        </row>
        <row r="362">
          <cell r="P362" t="str">
            <v>Overgangstillæg</v>
          </cell>
        </row>
        <row r="363">
          <cell r="P363" t="str">
            <v>Overordnede opgaver</v>
          </cell>
        </row>
        <row r="364">
          <cell r="P364" t="str">
            <v>Palliative område</v>
          </cell>
        </row>
        <row r="365">
          <cell r="P365" t="str">
            <v>Palliativt ekspertteam</v>
          </cell>
        </row>
        <row r="366">
          <cell r="P366" t="str">
            <v>Patientrådgiver</v>
          </cell>
        </row>
        <row r="367">
          <cell r="P367" t="str">
            <v>Patientsikkerhed</v>
          </cell>
        </row>
        <row r="368">
          <cell r="P368" t="str">
            <v>Patologisk</v>
          </cell>
        </row>
        <row r="369">
          <cell r="P369" t="str">
            <v>Patsec administrator/superbrug</v>
          </cell>
        </row>
        <row r="370">
          <cell r="P370" t="str">
            <v>Pers. og udd.komp.</v>
          </cell>
        </row>
        <row r="371">
          <cell r="P371" t="str">
            <v>Pers. till. m. pens.</v>
          </cell>
        </row>
        <row r="372">
          <cell r="P372" t="str">
            <v>Pers. till. u. pens.</v>
          </cell>
        </row>
        <row r="373">
          <cell r="P373" t="str">
            <v>Pers.tillæg ovk. 08</v>
          </cell>
        </row>
        <row r="374">
          <cell r="P374" t="str">
            <v>Pers.tillæg stedtill.</v>
          </cell>
        </row>
        <row r="375">
          <cell r="P375" t="str">
            <v>Personlig kompetence</v>
          </cell>
        </row>
        <row r="376">
          <cell r="P376" t="str">
            <v>Personlig ord. vedr. TR funk.</v>
          </cell>
        </row>
        <row r="377">
          <cell r="P377" t="str">
            <v>Personlig ordning</v>
          </cell>
        </row>
        <row r="378">
          <cell r="P378" t="str">
            <v>Personlig ordning - modregning</v>
          </cell>
        </row>
        <row r="379">
          <cell r="P379" t="str">
            <v>Personlig/klinisk kompetence</v>
          </cell>
        </row>
        <row r="380">
          <cell r="P380" t="str">
            <v>Personlige kval./engagement</v>
          </cell>
        </row>
        <row r="381">
          <cell r="P381" t="str">
            <v>Personlige kvalifikationer</v>
          </cell>
        </row>
        <row r="382">
          <cell r="P382" t="str">
            <v>Personligt pr 1.4.03 overensk.</v>
          </cell>
        </row>
        <row r="383">
          <cell r="P383" t="str">
            <v>Personligt tillæg</v>
          </cell>
        </row>
        <row r="384">
          <cell r="P384" t="str">
            <v>Personligt tillæg/kapel</v>
          </cell>
        </row>
        <row r="385">
          <cell r="P385" t="str">
            <v>Ph.D.grad</v>
          </cell>
        </row>
        <row r="386">
          <cell r="P386" t="str">
            <v>Pilehus I,II, luk/sikr</v>
          </cell>
        </row>
        <row r="387">
          <cell r="P387" t="str">
            <v>Planlægning</v>
          </cell>
        </row>
        <row r="388">
          <cell r="P388" t="str">
            <v>Platangårdstillæg</v>
          </cell>
        </row>
        <row r="389">
          <cell r="P389" t="str">
            <v>PO Superbrugerorg. 2016</v>
          </cell>
        </row>
        <row r="390">
          <cell r="P390" t="str">
            <v>Portør der indgår i Vagtrul</v>
          </cell>
        </row>
        <row r="391">
          <cell r="P391" t="str">
            <v>Portør i kørselsteam</v>
          </cell>
        </row>
        <row r="392">
          <cell r="P392" t="str">
            <v>Positiv indstilling til arbj.</v>
          </cell>
        </row>
        <row r="393">
          <cell r="P393" t="str">
            <v>Post</v>
          </cell>
        </row>
        <row r="394">
          <cell r="P394" t="str">
            <v>Praktikansvarlig/oplæring</v>
          </cell>
        </row>
        <row r="395">
          <cell r="P395" t="str">
            <v>Praktikleder</v>
          </cell>
        </row>
        <row r="396">
          <cell r="P396" t="str">
            <v>Praktikvederlag</v>
          </cell>
        </row>
        <row r="397">
          <cell r="P397" t="str">
            <v>Praktikvejleder</v>
          </cell>
        </row>
        <row r="398">
          <cell r="P398" t="str">
            <v>Projekt</v>
          </cell>
        </row>
        <row r="399">
          <cell r="P399" t="str">
            <v>Projektlederuddannelse</v>
          </cell>
        </row>
        <row r="400">
          <cell r="P400" t="str">
            <v>Psykiatritillæg</v>
          </cell>
        </row>
        <row r="401">
          <cell r="P401" t="str">
            <v>Pædagogisk diplom uddannelse</v>
          </cell>
        </row>
        <row r="402">
          <cell r="P402" t="str">
            <v>Pædagogiske/administrative opg</v>
          </cell>
        </row>
        <row r="403">
          <cell r="P403" t="str">
            <v>Pædiatri</v>
          </cell>
        </row>
        <row r="404">
          <cell r="P404" t="str">
            <v>Regional registreringspraksis</v>
          </cell>
        </row>
        <row r="405">
          <cell r="P405" t="str">
            <v>Rekrutteringstillæg</v>
          </cell>
        </row>
        <row r="406">
          <cell r="P406" t="str">
            <v>Relevant efterudd.</v>
          </cell>
        </row>
        <row r="407">
          <cell r="P407" t="str">
            <v>Relevant erfa fra tidl. besk.</v>
          </cell>
        </row>
        <row r="408">
          <cell r="P408" t="str">
            <v>Relevant erfaring og videreudd</v>
          </cell>
        </row>
        <row r="409">
          <cell r="P409" t="str">
            <v>Relevant erhvervserfaring</v>
          </cell>
        </row>
        <row r="410">
          <cell r="P410" t="str">
            <v>Relevant teoretisk viden</v>
          </cell>
        </row>
        <row r="411">
          <cell r="P411" t="str">
            <v>Relevant uddannelse</v>
          </cell>
        </row>
        <row r="412">
          <cell r="P412" t="str">
            <v>Relevant viden</v>
          </cell>
        </row>
        <row r="413">
          <cell r="P413" t="str">
            <v>Relevante kompetencer</v>
          </cell>
        </row>
        <row r="414">
          <cell r="P414" t="str">
            <v>Rengøring</v>
          </cell>
        </row>
        <row r="415">
          <cell r="P415" t="str">
            <v>Rengøring af off. toiletter</v>
          </cell>
        </row>
        <row r="416">
          <cell r="P416" t="str">
            <v>Ressourceperson</v>
          </cell>
        </row>
        <row r="417">
          <cell r="P417" t="str">
            <v>Resultatorienteret</v>
          </cell>
        </row>
        <row r="418">
          <cell r="P418" t="str">
            <v>Ris/Pacs</v>
          </cell>
        </row>
        <row r="419">
          <cell r="P419" t="str">
            <v>Rutine</v>
          </cell>
        </row>
        <row r="420">
          <cell r="P420" t="str">
            <v>Rygestopinstruktør</v>
          </cell>
        </row>
        <row r="421">
          <cell r="P421" t="str">
            <v>Røntgen</v>
          </cell>
        </row>
        <row r="422">
          <cell r="P422" t="str">
            <v>Rådgivning og vejledning</v>
          </cell>
        </row>
        <row r="423">
          <cell r="P423" t="str">
            <v>Rådighedsfunktion</v>
          </cell>
        </row>
        <row r="424">
          <cell r="P424" t="str">
            <v>Rådighedstillæg</v>
          </cell>
        </row>
        <row r="425">
          <cell r="P425" t="str">
            <v>Sagsbehandling/forhandling</v>
          </cell>
        </row>
        <row r="426">
          <cell r="P426" t="str">
            <v>Samarbejdsevne</v>
          </cell>
        </row>
        <row r="427">
          <cell r="P427" t="str">
            <v>Sammedagskirurgi</v>
          </cell>
        </row>
        <row r="428">
          <cell r="P428" t="str">
            <v>Scopi</v>
          </cell>
        </row>
        <row r="429">
          <cell r="P429" t="str">
            <v>Sekretær for afdelingsledelse</v>
          </cell>
        </row>
        <row r="430">
          <cell r="P430" t="str">
            <v>Sekretærfunktion</v>
          </cell>
        </row>
        <row r="431">
          <cell r="P431" t="str">
            <v>Seksualvejledertillæg</v>
          </cell>
        </row>
        <row r="432">
          <cell r="P432" t="str">
            <v>Selvstyrende teams</v>
          </cell>
        </row>
        <row r="433">
          <cell r="P433" t="str">
            <v>Selvstændig opgaveløsning</v>
          </cell>
        </row>
        <row r="434">
          <cell r="P434" t="str">
            <v>Selvstændighed</v>
          </cell>
        </row>
        <row r="435">
          <cell r="P435" t="str">
            <v>Sengeredning</v>
          </cell>
        </row>
        <row r="436">
          <cell r="P436" t="str">
            <v>Servering på afdelingerne</v>
          </cell>
        </row>
        <row r="437">
          <cell r="P437" t="str">
            <v>Serviceassistentuddannelse</v>
          </cell>
        </row>
        <row r="438">
          <cell r="P438" t="str">
            <v>Servicekoncept</v>
          </cell>
        </row>
        <row r="439">
          <cell r="P439" t="str">
            <v>Servicemålopgaver</v>
          </cell>
        </row>
        <row r="440">
          <cell r="P440" t="str">
            <v>Servicering</v>
          </cell>
        </row>
        <row r="441">
          <cell r="P441" t="str">
            <v>Sikkerhed i form af obs. m.v.</v>
          </cell>
        </row>
        <row r="442">
          <cell r="P442" t="str">
            <v>Sikkerhedsleder</v>
          </cell>
        </row>
        <row r="443">
          <cell r="P443" t="str">
            <v>Sikringstillæg</v>
          </cell>
        </row>
        <row r="444">
          <cell r="P444" t="str">
            <v>Skadestue</v>
          </cell>
        </row>
        <row r="445">
          <cell r="P445" t="str">
            <v>Skiltning</v>
          </cell>
        </row>
        <row r="446">
          <cell r="P446" t="str">
            <v>Skinnefremstilling</v>
          </cell>
        </row>
        <row r="447">
          <cell r="P447" t="str">
            <v>Skrankefunktion</v>
          </cell>
        </row>
        <row r="448">
          <cell r="P448" t="str">
            <v>Smuds-/genetillæg</v>
          </cell>
        </row>
        <row r="449">
          <cell r="P449" t="str">
            <v>Snerydning/glatføre</v>
          </cell>
        </row>
        <row r="450">
          <cell r="P450" t="str">
            <v>Socialfaglig koordinator</v>
          </cell>
        </row>
        <row r="451">
          <cell r="P451" t="str">
            <v>Socialt engagement</v>
          </cell>
        </row>
        <row r="452">
          <cell r="P452" t="str">
            <v>Souschef</v>
          </cell>
        </row>
        <row r="453">
          <cell r="P453" t="str">
            <v>Souschef  pers.</v>
          </cell>
        </row>
        <row r="454">
          <cell r="P454" t="str">
            <v>Speciale</v>
          </cell>
        </row>
        <row r="455">
          <cell r="P455" t="str">
            <v>Specialeansvarlig</v>
          </cell>
        </row>
        <row r="456">
          <cell r="P456" t="str">
            <v>Specialfunktion</v>
          </cell>
        </row>
        <row r="457">
          <cell r="P457" t="str">
            <v>Specialist</v>
          </cell>
        </row>
        <row r="458">
          <cell r="P458" t="str">
            <v>Specialkonsulent</v>
          </cell>
        </row>
        <row r="459">
          <cell r="P459" t="str">
            <v>Specialuddannelse</v>
          </cell>
        </row>
        <row r="460">
          <cell r="P460" t="str">
            <v>Stabil medarbejder</v>
          </cell>
        </row>
        <row r="461">
          <cell r="P461" t="str">
            <v>Statistiksystem</v>
          </cell>
        </row>
        <row r="462">
          <cell r="P462" t="str">
            <v>Stedfortræderfunktion</v>
          </cell>
        </row>
        <row r="463">
          <cell r="P463" t="str">
            <v>Steril</v>
          </cell>
        </row>
        <row r="464">
          <cell r="P464" t="str">
            <v>Sterilassistenteksamen</v>
          </cell>
        </row>
        <row r="465">
          <cell r="P465" t="str">
            <v>Stillings- og funktionsbeskriv</v>
          </cell>
        </row>
        <row r="466">
          <cell r="P466" t="str">
            <v>Stor ansvarlighed -engagement</v>
          </cell>
        </row>
        <row r="467">
          <cell r="P467" t="str">
            <v>Stort afsnit/afdeling</v>
          </cell>
        </row>
        <row r="468">
          <cell r="P468" t="str">
            <v>Stort og veludført arbejde</v>
          </cell>
        </row>
        <row r="469">
          <cell r="P469" t="str">
            <v>Stort værksted</v>
          </cell>
        </row>
        <row r="470">
          <cell r="P470" t="str">
            <v>Studerende</v>
          </cell>
        </row>
        <row r="471">
          <cell r="P471" t="str">
            <v>Støttefunktion</v>
          </cell>
        </row>
        <row r="472">
          <cell r="P472" t="str">
            <v>Superbruger</v>
          </cell>
        </row>
        <row r="473">
          <cell r="P473" t="str">
            <v>Supervision</v>
          </cell>
        </row>
        <row r="474">
          <cell r="P474" t="str">
            <v>Supervisortillæg</v>
          </cell>
        </row>
        <row r="475">
          <cell r="P475" t="str">
            <v>Support Opus-medicin</v>
          </cell>
        </row>
        <row r="476">
          <cell r="P476" t="str">
            <v>Sygeplejefaglig vejlederudd.</v>
          </cell>
        </row>
        <row r="477">
          <cell r="P477" t="str">
            <v>Sygeplejefagligt ansvar</v>
          </cell>
        </row>
        <row r="478">
          <cell r="P478" t="str">
            <v>Systemadministrator</v>
          </cell>
        </row>
        <row r="479">
          <cell r="P479" t="str">
            <v>Systemansvarlig miljøaffald</v>
          </cell>
        </row>
        <row r="480">
          <cell r="P480" t="str">
            <v>Særlig erfaring</v>
          </cell>
        </row>
        <row r="481">
          <cell r="P481" t="str">
            <v>Særlig funktion</v>
          </cell>
        </row>
        <row r="482">
          <cell r="P482" t="str">
            <v>Særlig plejekrævende</v>
          </cell>
        </row>
        <row r="483">
          <cell r="P483" t="str">
            <v>Særlige funktioner</v>
          </cell>
        </row>
        <row r="484">
          <cell r="P484" t="str">
            <v>Særlige kompetencer</v>
          </cell>
        </row>
        <row r="485">
          <cell r="P485" t="str">
            <v>Særlige opgaver</v>
          </cell>
        </row>
        <row r="486">
          <cell r="P486" t="str">
            <v>Særligt ansvar</v>
          </cell>
        </row>
        <row r="487">
          <cell r="P487" t="str">
            <v>Særligt arbejdsområde</v>
          </cell>
        </row>
        <row r="488">
          <cell r="P488" t="str">
            <v>Særligt tillæg</v>
          </cell>
        </row>
        <row r="489">
          <cell r="P489" t="str">
            <v>Sårpleje, erfaring</v>
          </cell>
        </row>
        <row r="490">
          <cell r="P490" t="str">
            <v>Sårsygeplejerske</v>
          </cell>
        </row>
        <row r="491">
          <cell r="P491" t="str">
            <v>T-doc system</v>
          </cell>
        </row>
        <row r="492">
          <cell r="P492" t="str">
            <v>T-dok system</v>
          </cell>
        </row>
        <row r="493">
          <cell r="P493" t="str">
            <v>Teamansvarlig</v>
          </cell>
        </row>
        <row r="494">
          <cell r="P494" t="str">
            <v>Teamarbejde</v>
          </cell>
        </row>
        <row r="495">
          <cell r="P495" t="str">
            <v>Teamledelse</v>
          </cell>
        </row>
        <row r="496">
          <cell r="P496" t="str">
            <v>Teammedarbejder</v>
          </cell>
        </row>
        <row r="497">
          <cell r="P497" t="str">
            <v>Teamterapeut palliation</v>
          </cell>
        </row>
        <row r="498">
          <cell r="P498" t="str">
            <v>Tekniker</v>
          </cell>
        </row>
        <row r="499">
          <cell r="P499" t="str">
            <v>Teknikeropgaver</v>
          </cell>
        </row>
        <row r="500">
          <cell r="P500" t="str">
            <v>Telefoniansvarlig</v>
          </cell>
        </row>
        <row r="501">
          <cell r="P501" t="str">
            <v>Telefonisttillæg</v>
          </cell>
        </row>
        <row r="502">
          <cell r="P502" t="str">
            <v>Telefonvagt</v>
          </cell>
        </row>
        <row r="503">
          <cell r="P503" t="str">
            <v>Teoretisk komp. ift. ledelse</v>
          </cell>
        </row>
        <row r="504">
          <cell r="P504" t="str">
            <v>Test af autoklaver</v>
          </cell>
        </row>
        <row r="505">
          <cell r="P505" t="str">
            <v>Tidsbegrænset tillæg</v>
          </cell>
        </row>
        <row r="506">
          <cell r="P506" t="str">
            <v>Tilkaldevagtordning</v>
          </cell>
        </row>
        <row r="507">
          <cell r="P507" t="str">
            <v>Tillidsrepræsentant</v>
          </cell>
        </row>
        <row r="508">
          <cell r="P508" t="str">
            <v>Tillidsrepræsentantuddannelse</v>
          </cell>
        </row>
        <row r="509">
          <cell r="P509" t="str">
            <v>Tillæg</v>
          </cell>
        </row>
        <row r="510">
          <cell r="P510" t="str">
            <v>Tillæg ej færdigforhandlet</v>
          </cell>
        </row>
        <row r="511">
          <cell r="P511" t="str">
            <v>Tillæg pensionsbidrag</v>
          </cell>
        </row>
        <row r="512">
          <cell r="P512" t="str">
            <v>Tillæg til grundløn</v>
          </cell>
        </row>
        <row r="513">
          <cell r="P513" t="str">
            <v>Tillæg til modregning</v>
          </cell>
        </row>
        <row r="514">
          <cell r="P514" t="str">
            <v>Tilsyn og service</v>
          </cell>
        </row>
        <row r="515">
          <cell r="P515" t="str">
            <v>Tjeneste på café</v>
          </cell>
        </row>
        <row r="516">
          <cell r="P516" t="str">
            <v>Tovholderfunktion</v>
          </cell>
        </row>
        <row r="517">
          <cell r="P517" t="str">
            <v>TR forhandlingskompetence</v>
          </cell>
        </row>
        <row r="518">
          <cell r="P518" t="str">
            <v>Trackit ambulatory EEG system</v>
          </cell>
        </row>
        <row r="519">
          <cell r="P519" t="str">
            <v>Transport</v>
          </cell>
        </row>
        <row r="520">
          <cell r="P520" t="str">
            <v>Traume</v>
          </cell>
        </row>
        <row r="521">
          <cell r="P521" t="str">
            <v>Træning på hold</v>
          </cell>
        </row>
        <row r="522">
          <cell r="P522" t="str">
            <v>Tunge patienter</v>
          </cell>
        </row>
        <row r="523">
          <cell r="P523" t="str">
            <v>Turnustillæg</v>
          </cell>
        </row>
        <row r="524">
          <cell r="P524" t="str">
            <v>Tværfagligt samarbejde</v>
          </cell>
        </row>
        <row r="525">
          <cell r="P525" t="str">
            <v>Tværgående arbejdsopgaver</v>
          </cell>
        </row>
        <row r="526">
          <cell r="P526" t="str">
            <v>Udadreagerende klienter</v>
          </cell>
        </row>
        <row r="527">
          <cell r="P527" t="str">
            <v>Udd. og vejledningsopgaver</v>
          </cell>
        </row>
        <row r="528">
          <cell r="P528" t="str">
            <v>Uddannelse før ansættelsen</v>
          </cell>
        </row>
        <row r="529">
          <cell r="P529" t="str">
            <v>Uddannelse som PAS-koordinator</v>
          </cell>
        </row>
        <row r="530">
          <cell r="P530" t="str">
            <v>Uddannelse, Kandidat</v>
          </cell>
        </row>
        <row r="531">
          <cell r="P531" t="str">
            <v>Uddannelse/erfaring</v>
          </cell>
        </row>
        <row r="532">
          <cell r="P532" t="str">
            <v>Uddannelser</v>
          </cell>
        </row>
        <row r="533">
          <cell r="P533" t="str">
            <v>Uddannelsesansvarlig</v>
          </cell>
        </row>
        <row r="534">
          <cell r="P534" t="str">
            <v>Uddannelsesfunktion</v>
          </cell>
        </row>
        <row r="535">
          <cell r="P535" t="str">
            <v>Uden for rul</v>
          </cell>
        </row>
        <row r="536">
          <cell r="P536" t="str">
            <v>Udligning</v>
          </cell>
        </row>
        <row r="537">
          <cell r="P537" t="str">
            <v>Udligningstillæg ESA-projekt</v>
          </cell>
        </row>
        <row r="538">
          <cell r="P538" t="str">
            <v>Udmøntningsgaranti</v>
          </cell>
        </row>
        <row r="539">
          <cell r="P539" t="str">
            <v>Udv. palliativ enhed</v>
          </cell>
        </row>
        <row r="540">
          <cell r="P540" t="str">
            <v>Udvidede funktioner</v>
          </cell>
        </row>
        <row r="541">
          <cell r="P541" t="str">
            <v>Udvidet ansvarsområde</v>
          </cell>
        </row>
        <row r="542">
          <cell r="P542" t="str">
            <v>Udvidet arbejdsområde</v>
          </cell>
        </row>
        <row r="543">
          <cell r="P543" t="str">
            <v>Udvidet faglig viden/komp.</v>
          </cell>
        </row>
        <row r="544">
          <cell r="P544" t="str">
            <v>Udvidet kompetence</v>
          </cell>
        </row>
        <row r="545">
          <cell r="P545" t="str">
            <v>Udvik./impl. i kvalitetssty.</v>
          </cell>
        </row>
        <row r="546">
          <cell r="P546" t="str">
            <v>Udvikling</v>
          </cell>
        </row>
        <row r="547">
          <cell r="P547" t="str">
            <v>Udvikling/forskning</v>
          </cell>
        </row>
        <row r="548">
          <cell r="P548" t="str">
            <v>Udviklingsinstruktør, afd. niv</v>
          </cell>
        </row>
        <row r="549">
          <cell r="P549" t="str">
            <v>Udviklingsopgaver</v>
          </cell>
        </row>
        <row r="550">
          <cell r="P550" t="str">
            <v>Ultralydsfunktion</v>
          </cell>
        </row>
        <row r="551">
          <cell r="P551" t="str">
            <v>Undervisning</v>
          </cell>
        </row>
        <row r="552">
          <cell r="P552" t="str">
            <v>Undervisningserfaring</v>
          </cell>
        </row>
        <row r="553">
          <cell r="P553" t="str">
            <v>Uniformering</v>
          </cell>
        </row>
        <row r="554">
          <cell r="P554" t="str">
            <v>Vagtarbejde</v>
          </cell>
        </row>
        <row r="555">
          <cell r="P555" t="str">
            <v>Vagtberedskab</v>
          </cell>
        </row>
        <row r="556">
          <cell r="P556" t="str">
            <v>Vagtbærende bioanalytiker</v>
          </cell>
        </row>
        <row r="557">
          <cell r="P557" t="str">
            <v>Vagtplan</v>
          </cell>
        </row>
        <row r="558">
          <cell r="P558" t="str">
            <v>Vagttjeneste</v>
          </cell>
        </row>
        <row r="559">
          <cell r="P559" t="str">
            <v>Vaskemesteruddannelse</v>
          </cell>
        </row>
        <row r="560">
          <cell r="P560" t="str">
            <v>Vedligeholdelse</v>
          </cell>
        </row>
        <row r="561">
          <cell r="P561" t="str">
            <v>Vedligeholdelse af lovstof</v>
          </cell>
        </row>
        <row r="562">
          <cell r="P562" t="str">
            <v>Vejlederfunktion</v>
          </cell>
        </row>
        <row r="563">
          <cell r="P563" t="str">
            <v>Venflon</v>
          </cell>
        </row>
        <row r="564">
          <cell r="P564" t="str">
            <v>Ventilation</v>
          </cell>
        </row>
        <row r="565">
          <cell r="P565" t="str">
            <v>Viden/specialviden</v>
          </cell>
        </row>
        <row r="566">
          <cell r="P566" t="str">
            <v>Vidensdeling</v>
          </cell>
        </row>
        <row r="567">
          <cell r="P567" t="str">
            <v>Videreuddannelse</v>
          </cell>
        </row>
        <row r="568">
          <cell r="P568" t="str">
            <v>Vippelejefunktion</v>
          </cell>
        </row>
        <row r="569">
          <cell r="P569" t="str">
            <v>Visitation og booking</v>
          </cell>
        </row>
        <row r="570">
          <cell r="P570" t="str">
            <v>Visitator</v>
          </cell>
        </row>
        <row r="571">
          <cell r="P571" t="str">
            <v>Vægter</v>
          </cell>
        </row>
        <row r="572">
          <cell r="P572" t="str">
            <v>Webfunktion</v>
          </cell>
        </row>
        <row r="573">
          <cell r="P573" t="str">
            <v>Ændring af kommunegruppe</v>
          </cell>
        </row>
        <row r="574">
          <cell r="P574" t="str">
            <v>Økonomi-/budgetstyring</v>
          </cell>
        </row>
        <row r="575">
          <cell r="P575" t="str">
            <v>Økonomi/produktoins.</v>
          </cell>
        </row>
        <row r="576">
          <cell r="P576" t="str">
            <v>Årligt tillæg</v>
          </cell>
        </row>
      </sheetData>
      <sheetData sheetId="9">
        <row r="2">
          <cell r="A2" t="str">
            <v/>
          </cell>
        </row>
        <row r="3">
          <cell r="A3" t="str">
            <v/>
          </cell>
        </row>
        <row r="4">
          <cell r="A4" t="str">
            <v/>
          </cell>
        </row>
        <row r="5">
          <cell r="A5" t="str">
            <v/>
          </cell>
        </row>
        <row r="6">
          <cell r="A6" t="str">
            <v/>
          </cell>
        </row>
        <row r="7">
          <cell r="A7" t="str">
            <v/>
          </cell>
        </row>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cell r="I31" t="str">
            <v/>
          </cell>
          <cell r="O31" t="str">
            <v/>
          </cell>
        </row>
        <row r="32">
          <cell r="A32" t="str">
            <v/>
          </cell>
          <cell r="I32" t="str">
            <v/>
          </cell>
          <cell r="O32" t="str">
            <v/>
          </cell>
        </row>
        <row r="33">
          <cell r="A33" t="str">
            <v/>
          </cell>
          <cell r="I33" t="str">
            <v/>
          </cell>
          <cell r="O33" t="str">
            <v/>
          </cell>
        </row>
        <row r="34">
          <cell r="A34" t="str">
            <v/>
          </cell>
          <cell r="I34" t="str">
            <v/>
          </cell>
          <cell r="O34" t="str">
            <v/>
          </cell>
        </row>
        <row r="35">
          <cell r="A35" t="str">
            <v/>
          </cell>
          <cell r="I35" t="str">
            <v/>
          </cell>
          <cell r="O35" t="str">
            <v/>
          </cell>
        </row>
        <row r="36">
          <cell r="A36" t="str">
            <v/>
          </cell>
          <cell r="I36" t="str">
            <v/>
          </cell>
          <cell r="O36" t="str">
            <v/>
          </cell>
        </row>
        <row r="37">
          <cell r="A37" t="str">
            <v/>
          </cell>
          <cell r="I37" t="str">
            <v/>
          </cell>
          <cell r="O37" t="str">
            <v/>
          </cell>
        </row>
        <row r="38">
          <cell r="A38" t="str">
            <v/>
          </cell>
          <cell r="I38" t="str">
            <v/>
          </cell>
          <cell r="O38" t="str">
            <v/>
          </cell>
        </row>
        <row r="39">
          <cell r="A39" t="str">
            <v/>
          </cell>
          <cell r="I39" t="str">
            <v/>
          </cell>
          <cell r="O39" t="str">
            <v/>
          </cell>
        </row>
        <row r="40">
          <cell r="A40" t="str">
            <v/>
          </cell>
          <cell r="I40" t="str">
            <v/>
          </cell>
          <cell r="O40" t="str">
            <v/>
          </cell>
        </row>
        <row r="41">
          <cell r="A41" t="str">
            <v/>
          </cell>
          <cell r="I41" t="str">
            <v/>
          </cell>
          <cell r="O41" t="str">
            <v/>
          </cell>
        </row>
        <row r="42">
          <cell r="A42" t="str">
            <v/>
          </cell>
          <cell r="I42" t="str">
            <v/>
          </cell>
        </row>
        <row r="43">
          <cell r="A43" t="str">
            <v/>
          </cell>
          <cell r="I43" t="str">
            <v/>
          </cell>
        </row>
        <row r="44">
          <cell r="A44" t="str">
            <v/>
          </cell>
          <cell r="I44" t="str">
            <v/>
          </cell>
        </row>
        <row r="45">
          <cell r="A45" t="str">
            <v/>
          </cell>
          <cell r="I45" t="str">
            <v/>
          </cell>
        </row>
        <row r="46">
          <cell r="A46" t="str">
            <v/>
          </cell>
          <cell r="I46" t="str">
            <v/>
          </cell>
        </row>
        <row r="47">
          <cell r="A47" t="str">
            <v/>
          </cell>
          <cell r="I47" t="str">
            <v/>
          </cell>
        </row>
        <row r="48">
          <cell r="A48" t="str">
            <v/>
          </cell>
          <cell r="I48" t="str">
            <v/>
          </cell>
        </row>
        <row r="49">
          <cell r="A49" t="str">
            <v/>
          </cell>
          <cell r="I49" t="str">
            <v/>
          </cell>
        </row>
        <row r="50">
          <cell r="A50" t="str">
            <v/>
          </cell>
          <cell r="I50" t="str">
            <v/>
          </cell>
        </row>
        <row r="51">
          <cell r="A51" t="str">
            <v/>
          </cell>
          <cell r="I51" t="str">
            <v/>
          </cell>
        </row>
        <row r="52">
          <cell r="A52" t="str">
            <v/>
          </cell>
          <cell r="I52" t="str">
            <v/>
          </cell>
        </row>
        <row r="53">
          <cell r="A53" t="str">
            <v/>
          </cell>
          <cell r="I53" t="str">
            <v/>
          </cell>
        </row>
        <row r="54">
          <cell r="A54" t="str">
            <v/>
          </cell>
          <cell r="I54" t="str">
            <v/>
          </cell>
        </row>
        <row r="55">
          <cell r="A55" t="str">
            <v/>
          </cell>
          <cell r="I55" t="str">
            <v/>
          </cell>
        </row>
        <row r="56">
          <cell r="A56" t="str">
            <v/>
          </cell>
          <cell r="I56" t="str">
            <v/>
          </cell>
        </row>
        <row r="57">
          <cell r="A57" t="str">
            <v/>
          </cell>
          <cell r="I57" t="str">
            <v/>
          </cell>
        </row>
        <row r="58">
          <cell r="A58" t="str">
            <v/>
          </cell>
          <cell r="I58" t="str">
            <v/>
          </cell>
        </row>
        <row r="59">
          <cell r="A59" t="str">
            <v/>
          </cell>
          <cell r="I59" t="str">
            <v/>
          </cell>
        </row>
        <row r="60">
          <cell r="A60" t="str">
            <v/>
          </cell>
          <cell r="I60" t="str">
            <v/>
          </cell>
        </row>
        <row r="61">
          <cell r="A61" t="str">
            <v/>
          </cell>
          <cell r="I61" t="str">
            <v/>
          </cell>
        </row>
        <row r="62">
          <cell r="A62" t="str">
            <v/>
          </cell>
          <cell r="I62" t="str">
            <v/>
          </cell>
        </row>
        <row r="63">
          <cell r="A63" t="str">
            <v/>
          </cell>
          <cell r="I63" t="str">
            <v/>
          </cell>
        </row>
        <row r="64">
          <cell r="A64" t="str">
            <v/>
          </cell>
          <cell r="I64" t="str">
            <v/>
          </cell>
        </row>
        <row r="65">
          <cell r="A65" t="str">
            <v/>
          </cell>
          <cell r="I65" t="str">
            <v/>
          </cell>
        </row>
        <row r="66">
          <cell r="A66" t="str">
            <v/>
          </cell>
          <cell r="I66" t="str">
            <v/>
          </cell>
        </row>
        <row r="67">
          <cell r="A67" t="str">
            <v/>
          </cell>
          <cell r="I67" t="str">
            <v/>
          </cell>
        </row>
        <row r="68">
          <cell r="A68" t="str">
            <v/>
          </cell>
          <cell r="I68" t="str">
            <v/>
          </cell>
        </row>
        <row r="69">
          <cell r="A69" t="str">
            <v/>
          </cell>
          <cell r="I69" t="str">
            <v/>
          </cell>
        </row>
        <row r="70">
          <cell r="A70" t="str">
            <v/>
          </cell>
          <cell r="I70" t="str">
            <v/>
          </cell>
        </row>
        <row r="71">
          <cell r="A71" t="str">
            <v/>
          </cell>
          <cell r="I71" t="str">
            <v/>
          </cell>
        </row>
        <row r="72">
          <cell r="A72" t="str">
            <v/>
          </cell>
          <cell r="I72" t="str">
            <v/>
          </cell>
        </row>
        <row r="73">
          <cell r="A73" t="str">
            <v/>
          </cell>
          <cell r="I73" t="str">
            <v/>
          </cell>
        </row>
        <row r="74">
          <cell r="A74" t="str">
            <v/>
          </cell>
          <cell r="I74" t="str">
            <v/>
          </cell>
        </row>
        <row r="75">
          <cell r="A75" t="str">
            <v/>
          </cell>
          <cell r="I75" t="str">
            <v/>
          </cell>
        </row>
        <row r="76">
          <cell r="A76" t="str">
            <v/>
          </cell>
          <cell r="I76" t="str">
            <v/>
          </cell>
        </row>
        <row r="77">
          <cell r="A77" t="str">
            <v/>
          </cell>
          <cell r="I77" t="str">
            <v/>
          </cell>
        </row>
        <row r="78">
          <cell r="A78" t="str">
            <v/>
          </cell>
          <cell r="I78" t="str">
            <v/>
          </cell>
        </row>
        <row r="79">
          <cell r="A79" t="str">
            <v/>
          </cell>
          <cell r="I79" t="str">
            <v/>
          </cell>
        </row>
        <row r="80">
          <cell r="A80" t="str">
            <v/>
          </cell>
          <cell r="I80" t="str">
            <v/>
          </cell>
        </row>
        <row r="81">
          <cell r="A81" t="str">
            <v/>
          </cell>
          <cell r="I81" t="str">
            <v/>
          </cell>
        </row>
        <row r="82">
          <cell r="A82" t="str">
            <v/>
          </cell>
          <cell r="I82" t="str">
            <v/>
          </cell>
        </row>
        <row r="83">
          <cell r="A83" t="str">
            <v/>
          </cell>
          <cell r="I83" t="str">
            <v/>
          </cell>
        </row>
        <row r="84">
          <cell r="A84" t="str">
            <v/>
          </cell>
          <cell r="I84" t="str">
            <v/>
          </cell>
        </row>
        <row r="85">
          <cell r="A85" t="str">
            <v/>
          </cell>
          <cell r="I85" t="str">
            <v/>
          </cell>
        </row>
        <row r="86">
          <cell r="A86" t="str">
            <v/>
          </cell>
          <cell r="I86" t="str">
            <v/>
          </cell>
        </row>
        <row r="87">
          <cell r="A87" t="str">
            <v/>
          </cell>
          <cell r="I87" t="str">
            <v/>
          </cell>
        </row>
        <row r="88">
          <cell r="A88" t="str">
            <v/>
          </cell>
          <cell r="I88" t="str">
            <v/>
          </cell>
        </row>
        <row r="89">
          <cell r="A89" t="str">
            <v/>
          </cell>
          <cell r="I89" t="str">
            <v/>
          </cell>
        </row>
        <row r="90">
          <cell r="A90" t="str">
            <v/>
          </cell>
          <cell r="I90" t="str">
            <v/>
          </cell>
        </row>
        <row r="91">
          <cell r="A91" t="str">
            <v/>
          </cell>
          <cell r="I91" t="str">
            <v/>
          </cell>
        </row>
        <row r="92">
          <cell r="A92" t="str">
            <v/>
          </cell>
          <cell r="I92" t="str">
            <v/>
          </cell>
        </row>
        <row r="93">
          <cell r="A93" t="str">
            <v/>
          </cell>
          <cell r="I93" t="str">
            <v/>
          </cell>
        </row>
        <row r="94">
          <cell r="A94" t="str">
            <v/>
          </cell>
          <cell r="I94" t="str">
            <v/>
          </cell>
        </row>
        <row r="95">
          <cell r="A95" t="str">
            <v/>
          </cell>
          <cell r="I95" t="str">
            <v/>
          </cell>
        </row>
        <row r="96">
          <cell r="A96" t="str">
            <v/>
          </cell>
          <cell r="I96" t="str">
            <v/>
          </cell>
        </row>
        <row r="97">
          <cell r="A97" t="str">
            <v/>
          </cell>
          <cell r="I97" t="str">
            <v/>
          </cell>
        </row>
        <row r="98">
          <cell r="A98" t="str">
            <v/>
          </cell>
          <cell r="I98" t="str">
            <v/>
          </cell>
        </row>
        <row r="99">
          <cell r="A99" t="str">
            <v/>
          </cell>
          <cell r="I99" t="str">
            <v/>
          </cell>
        </row>
        <row r="100">
          <cell r="A100" t="str">
            <v/>
          </cell>
          <cell r="I100" t="str">
            <v/>
          </cell>
        </row>
        <row r="101">
          <cell r="A101" t="str">
            <v/>
          </cell>
          <cell r="I101" t="str">
            <v/>
          </cell>
        </row>
        <row r="102">
          <cell r="A102" t="str">
            <v/>
          </cell>
          <cell r="I102" t="str">
            <v/>
          </cell>
        </row>
        <row r="103">
          <cell r="A103" t="str">
            <v/>
          </cell>
          <cell r="I103" t="str">
            <v/>
          </cell>
        </row>
        <row r="104">
          <cell r="A104" t="str">
            <v/>
          </cell>
          <cell r="I104" t="str">
            <v/>
          </cell>
        </row>
        <row r="105">
          <cell r="A105" t="str">
            <v/>
          </cell>
          <cell r="I105" t="str">
            <v/>
          </cell>
        </row>
        <row r="106">
          <cell r="A106" t="str">
            <v/>
          </cell>
          <cell r="I106" t="str">
            <v/>
          </cell>
        </row>
        <row r="107">
          <cell r="A107" t="str">
            <v/>
          </cell>
          <cell r="I107" t="str">
            <v/>
          </cell>
        </row>
        <row r="108">
          <cell r="A108" t="str">
            <v/>
          </cell>
          <cell r="I108" t="str">
            <v/>
          </cell>
        </row>
        <row r="109">
          <cell r="A109" t="str">
            <v/>
          </cell>
          <cell r="I109" t="str">
            <v/>
          </cell>
        </row>
        <row r="110">
          <cell r="A110" t="str">
            <v/>
          </cell>
          <cell r="I110" t="str">
            <v/>
          </cell>
        </row>
        <row r="111">
          <cell r="A111" t="str">
            <v/>
          </cell>
          <cell r="I111" t="str">
            <v/>
          </cell>
        </row>
        <row r="112">
          <cell r="A112" t="str">
            <v/>
          </cell>
          <cell r="I112" t="str">
            <v/>
          </cell>
        </row>
        <row r="113">
          <cell r="A113" t="str">
            <v/>
          </cell>
          <cell r="I113" t="str">
            <v/>
          </cell>
        </row>
        <row r="114">
          <cell r="A114" t="str">
            <v/>
          </cell>
          <cell r="I114" t="str">
            <v/>
          </cell>
        </row>
        <row r="115">
          <cell r="A115" t="str">
            <v/>
          </cell>
          <cell r="I115" t="str">
            <v/>
          </cell>
        </row>
        <row r="116">
          <cell r="A116" t="str">
            <v/>
          </cell>
          <cell r="I116" t="str">
            <v/>
          </cell>
        </row>
        <row r="117">
          <cell r="A117" t="str">
            <v/>
          </cell>
          <cell r="I117" t="str">
            <v/>
          </cell>
        </row>
        <row r="118">
          <cell r="A118" t="str">
            <v/>
          </cell>
          <cell r="I118" t="str">
            <v/>
          </cell>
        </row>
        <row r="119">
          <cell r="A119" t="str">
            <v/>
          </cell>
          <cell r="I119" t="str">
            <v/>
          </cell>
        </row>
        <row r="120">
          <cell r="A120" t="str">
            <v/>
          </cell>
          <cell r="I120" t="str">
            <v/>
          </cell>
        </row>
        <row r="121">
          <cell r="A121" t="str">
            <v/>
          </cell>
          <cell r="I121" t="str">
            <v/>
          </cell>
        </row>
        <row r="122">
          <cell r="A122" t="str">
            <v/>
          </cell>
          <cell r="I122" t="str">
            <v/>
          </cell>
        </row>
        <row r="123">
          <cell r="A123" t="str">
            <v/>
          </cell>
          <cell r="I123" t="str">
            <v/>
          </cell>
        </row>
        <row r="124">
          <cell r="A124" t="str">
            <v/>
          </cell>
          <cell r="I124" t="str">
            <v/>
          </cell>
        </row>
        <row r="125">
          <cell r="A125" t="str">
            <v/>
          </cell>
          <cell r="I125" t="str">
            <v/>
          </cell>
        </row>
        <row r="126">
          <cell r="A126" t="str">
            <v/>
          </cell>
          <cell r="I126" t="str">
            <v/>
          </cell>
        </row>
        <row r="127">
          <cell r="A127" t="str">
            <v/>
          </cell>
          <cell r="I127" t="str">
            <v/>
          </cell>
        </row>
        <row r="128">
          <cell r="A128" t="str">
            <v/>
          </cell>
          <cell r="I128" t="str">
            <v/>
          </cell>
        </row>
        <row r="129">
          <cell r="A129" t="str">
            <v/>
          </cell>
          <cell r="I129" t="str">
            <v/>
          </cell>
        </row>
        <row r="130">
          <cell r="A130" t="str">
            <v/>
          </cell>
          <cell r="I130" t="str">
            <v/>
          </cell>
        </row>
        <row r="131">
          <cell r="A131" t="str">
            <v/>
          </cell>
          <cell r="I131" t="str">
            <v/>
          </cell>
        </row>
        <row r="132">
          <cell r="A132" t="str">
            <v/>
          </cell>
          <cell r="I132" t="str">
            <v/>
          </cell>
        </row>
        <row r="133">
          <cell r="A133" t="str">
            <v/>
          </cell>
          <cell r="I133" t="str">
            <v/>
          </cell>
        </row>
        <row r="134">
          <cell r="A134" t="str">
            <v/>
          </cell>
          <cell r="I134" t="str">
            <v/>
          </cell>
        </row>
        <row r="135">
          <cell r="A135" t="str">
            <v/>
          </cell>
          <cell r="I135" t="str">
            <v/>
          </cell>
        </row>
        <row r="136">
          <cell r="A136" t="str">
            <v/>
          </cell>
          <cell r="I136" t="str">
            <v/>
          </cell>
        </row>
        <row r="137">
          <cell r="A137" t="str">
            <v/>
          </cell>
          <cell r="I137" t="str">
            <v/>
          </cell>
        </row>
        <row r="138">
          <cell r="A138" t="str">
            <v/>
          </cell>
          <cell r="I138" t="str">
            <v/>
          </cell>
        </row>
        <row r="139">
          <cell r="A139" t="str">
            <v/>
          </cell>
          <cell r="I139" t="str">
            <v/>
          </cell>
        </row>
        <row r="140">
          <cell r="A140" t="str">
            <v/>
          </cell>
          <cell r="I140" t="str">
            <v/>
          </cell>
        </row>
        <row r="141">
          <cell r="A141" t="str">
            <v/>
          </cell>
          <cell r="I141" t="str">
            <v/>
          </cell>
        </row>
        <row r="142">
          <cell r="A142" t="str">
            <v/>
          </cell>
          <cell r="I142" t="str">
            <v/>
          </cell>
        </row>
        <row r="143">
          <cell r="A143" t="str">
            <v/>
          </cell>
          <cell r="I143" t="str">
            <v/>
          </cell>
        </row>
        <row r="144">
          <cell r="A144" t="str">
            <v/>
          </cell>
          <cell r="I144" t="str">
            <v/>
          </cell>
        </row>
        <row r="145">
          <cell r="A145" t="str">
            <v/>
          </cell>
          <cell r="I145" t="str">
            <v/>
          </cell>
        </row>
        <row r="146">
          <cell r="A146" t="str">
            <v/>
          </cell>
          <cell r="I146" t="str">
            <v/>
          </cell>
        </row>
        <row r="147">
          <cell r="A147" t="str">
            <v/>
          </cell>
          <cell r="I147" t="str">
            <v/>
          </cell>
        </row>
        <row r="148">
          <cell r="A148" t="str">
            <v/>
          </cell>
          <cell r="I148" t="str">
            <v/>
          </cell>
        </row>
        <row r="149">
          <cell r="A149" t="str">
            <v/>
          </cell>
          <cell r="I149" t="str">
            <v/>
          </cell>
        </row>
        <row r="150">
          <cell r="A150" t="str">
            <v/>
          </cell>
          <cell r="I150" t="str">
            <v/>
          </cell>
        </row>
        <row r="151">
          <cell r="A151" t="str">
            <v/>
          </cell>
          <cell r="I151" t="str">
            <v/>
          </cell>
        </row>
        <row r="152">
          <cell r="A152" t="str">
            <v/>
          </cell>
          <cell r="I152" t="str">
            <v/>
          </cell>
        </row>
        <row r="153">
          <cell r="A153" t="str">
            <v/>
          </cell>
          <cell r="I153" t="str">
            <v/>
          </cell>
        </row>
        <row r="154">
          <cell r="A154" t="str">
            <v/>
          </cell>
          <cell r="I154" t="str">
            <v/>
          </cell>
        </row>
        <row r="155">
          <cell r="A155" t="str">
            <v/>
          </cell>
          <cell r="I155" t="str">
            <v/>
          </cell>
        </row>
        <row r="156">
          <cell r="A156" t="str">
            <v/>
          </cell>
          <cell r="I156" t="str">
            <v/>
          </cell>
        </row>
        <row r="157">
          <cell r="A157" t="str">
            <v/>
          </cell>
          <cell r="I157" t="str">
            <v/>
          </cell>
        </row>
        <row r="158">
          <cell r="A158" t="str">
            <v/>
          </cell>
          <cell r="I158" t="str">
            <v/>
          </cell>
        </row>
        <row r="159">
          <cell r="A159" t="str">
            <v/>
          </cell>
          <cell r="I159" t="str">
            <v/>
          </cell>
        </row>
        <row r="160">
          <cell r="A160" t="str">
            <v/>
          </cell>
          <cell r="I160" t="str">
            <v/>
          </cell>
        </row>
        <row r="161">
          <cell r="A161" t="str">
            <v/>
          </cell>
          <cell r="I161" t="str">
            <v/>
          </cell>
        </row>
        <row r="162">
          <cell r="A162" t="str">
            <v/>
          </cell>
          <cell r="I162" t="str">
            <v/>
          </cell>
        </row>
        <row r="163">
          <cell r="A163" t="str">
            <v/>
          </cell>
          <cell r="I163" t="str">
            <v/>
          </cell>
        </row>
        <row r="164">
          <cell r="A164" t="str">
            <v/>
          </cell>
          <cell r="I164" t="str">
            <v/>
          </cell>
        </row>
        <row r="165">
          <cell r="A165" t="str">
            <v/>
          </cell>
          <cell r="I165" t="str">
            <v/>
          </cell>
        </row>
        <row r="166">
          <cell r="A166" t="str">
            <v/>
          </cell>
          <cell r="I166" t="str">
            <v/>
          </cell>
        </row>
        <row r="167">
          <cell r="A167" t="str">
            <v/>
          </cell>
          <cell r="I167" t="str">
            <v/>
          </cell>
        </row>
        <row r="168">
          <cell r="A168" t="str">
            <v/>
          </cell>
          <cell r="I168" t="str">
            <v/>
          </cell>
        </row>
        <row r="169">
          <cell r="A169" t="str">
            <v/>
          </cell>
          <cell r="I169" t="str">
            <v/>
          </cell>
        </row>
        <row r="170">
          <cell r="A170" t="str">
            <v/>
          </cell>
          <cell r="I170" t="str">
            <v/>
          </cell>
        </row>
        <row r="171">
          <cell r="A171" t="str">
            <v/>
          </cell>
          <cell r="I171" t="str">
            <v/>
          </cell>
        </row>
        <row r="172">
          <cell r="A172" t="str">
            <v/>
          </cell>
          <cell r="I172" t="str">
            <v/>
          </cell>
        </row>
        <row r="173">
          <cell r="A173" t="str">
            <v/>
          </cell>
          <cell r="I173" t="str">
            <v/>
          </cell>
        </row>
        <row r="174">
          <cell r="A174" t="str">
            <v/>
          </cell>
          <cell r="I174" t="str">
            <v/>
          </cell>
        </row>
        <row r="175">
          <cell r="A175" t="str">
            <v/>
          </cell>
          <cell r="I175" t="str">
            <v/>
          </cell>
        </row>
        <row r="176">
          <cell r="A176" t="str">
            <v/>
          </cell>
          <cell r="I176" t="str">
            <v/>
          </cell>
        </row>
        <row r="177">
          <cell r="A177" t="str">
            <v/>
          </cell>
          <cell r="I177" t="str">
            <v/>
          </cell>
        </row>
        <row r="178">
          <cell r="A178" t="str">
            <v/>
          </cell>
          <cell r="I178" t="str">
            <v/>
          </cell>
        </row>
        <row r="179">
          <cell r="A179" t="str">
            <v/>
          </cell>
          <cell r="I179" t="str">
            <v/>
          </cell>
        </row>
        <row r="180">
          <cell r="A180" t="str">
            <v/>
          </cell>
          <cell r="I180" t="str">
            <v/>
          </cell>
        </row>
        <row r="181">
          <cell r="A181" t="str">
            <v/>
          </cell>
          <cell r="I181" t="str">
            <v/>
          </cell>
        </row>
        <row r="182">
          <cell r="A182" t="str">
            <v/>
          </cell>
          <cell r="I182" t="str">
            <v/>
          </cell>
        </row>
        <row r="183">
          <cell r="A183" t="str">
            <v/>
          </cell>
          <cell r="I183" t="str">
            <v/>
          </cell>
        </row>
        <row r="184">
          <cell r="A184" t="str">
            <v/>
          </cell>
          <cell r="I184" t="str">
            <v/>
          </cell>
        </row>
        <row r="185">
          <cell r="A185" t="str">
            <v/>
          </cell>
          <cell r="I185" t="str">
            <v/>
          </cell>
        </row>
        <row r="186">
          <cell r="A186" t="str">
            <v/>
          </cell>
          <cell r="I186" t="str">
            <v/>
          </cell>
        </row>
        <row r="187">
          <cell r="A187" t="str">
            <v/>
          </cell>
          <cell r="I187" t="str">
            <v/>
          </cell>
        </row>
        <row r="188">
          <cell r="A188" t="str">
            <v/>
          </cell>
          <cell r="I188" t="str">
            <v/>
          </cell>
        </row>
        <row r="189">
          <cell r="A189" t="str">
            <v/>
          </cell>
          <cell r="I189" t="str">
            <v/>
          </cell>
        </row>
        <row r="190">
          <cell r="A190" t="str">
            <v/>
          </cell>
          <cell r="I190" t="str">
            <v/>
          </cell>
        </row>
        <row r="191">
          <cell r="A191" t="str">
            <v/>
          </cell>
          <cell r="I191" t="str">
            <v/>
          </cell>
        </row>
        <row r="192">
          <cell r="A192" t="str">
            <v/>
          </cell>
          <cell r="I192" t="str">
            <v/>
          </cell>
        </row>
        <row r="193">
          <cell r="A193" t="str">
            <v/>
          </cell>
          <cell r="I193" t="str">
            <v/>
          </cell>
        </row>
        <row r="194">
          <cell r="A194" t="str">
            <v/>
          </cell>
          <cell r="I194" t="str">
            <v/>
          </cell>
        </row>
        <row r="195">
          <cell r="A195" t="str">
            <v/>
          </cell>
          <cell r="I195" t="str">
            <v/>
          </cell>
        </row>
        <row r="196">
          <cell r="A196" t="str">
            <v/>
          </cell>
          <cell r="I196" t="str">
            <v/>
          </cell>
        </row>
        <row r="197">
          <cell r="A197" t="str">
            <v/>
          </cell>
          <cell r="I197" t="str">
            <v/>
          </cell>
        </row>
        <row r="198">
          <cell r="A198" t="str">
            <v/>
          </cell>
          <cell r="I198" t="str">
            <v/>
          </cell>
        </row>
        <row r="199">
          <cell r="A199" t="str">
            <v/>
          </cell>
          <cell r="I199" t="str">
            <v/>
          </cell>
        </row>
        <row r="200">
          <cell r="A200" t="str">
            <v/>
          </cell>
          <cell r="I200" t="str">
            <v/>
          </cell>
        </row>
        <row r="201">
          <cell r="A201" t="str">
            <v/>
          </cell>
          <cell r="I201" t="str">
            <v/>
          </cell>
        </row>
        <row r="202">
          <cell r="A202" t="str">
            <v/>
          </cell>
          <cell r="I202" t="str">
            <v/>
          </cell>
        </row>
        <row r="203">
          <cell r="A203" t="str">
            <v/>
          </cell>
          <cell r="I203" t="str">
            <v/>
          </cell>
        </row>
        <row r="204">
          <cell r="A204" t="str">
            <v/>
          </cell>
          <cell r="I204" t="str">
            <v/>
          </cell>
        </row>
        <row r="205">
          <cell r="A205" t="str">
            <v/>
          </cell>
          <cell r="I205" t="str">
            <v/>
          </cell>
        </row>
        <row r="206">
          <cell r="A206" t="str">
            <v/>
          </cell>
          <cell r="I206" t="str">
            <v/>
          </cell>
        </row>
        <row r="207">
          <cell r="A207" t="str">
            <v/>
          </cell>
          <cell r="I207" t="str">
            <v/>
          </cell>
        </row>
        <row r="208">
          <cell r="A208" t="str">
            <v/>
          </cell>
          <cell r="I208" t="str">
            <v/>
          </cell>
        </row>
        <row r="209">
          <cell r="A209" t="str">
            <v/>
          </cell>
          <cell r="I209" t="str">
            <v/>
          </cell>
        </row>
        <row r="210">
          <cell r="A210" t="str">
            <v/>
          </cell>
          <cell r="I210" t="str">
            <v/>
          </cell>
        </row>
        <row r="211">
          <cell r="A211" t="str">
            <v/>
          </cell>
          <cell r="I211" t="str">
            <v/>
          </cell>
        </row>
        <row r="212">
          <cell r="A212" t="str">
            <v/>
          </cell>
          <cell r="I212" t="str">
            <v/>
          </cell>
        </row>
        <row r="213">
          <cell r="A213" t="str">
            <v/>
          </cell>
          <cell r="I213" t="str">
            <v/>
          </cell>
        </row>
        <row r="214">
          <cell r="A214" t="str">
            <v/>
          </cell>
          <cell r="I214" t="str">
            <v/>
          </cell>
        </row>
        <row r="215">
          <cell r="A215" t="str">
            <v/>
          </cell>
          <cell r="I215" t="str">
            <v/>
          </cell>
        </row>
        <row r="216">
          <cell r="A216" t="str">
            <v/>
          </cell>
          <cell r="I216" t="str">
            <v/>
          </cell>
        </row>
        <row r="217">
          <cell r="A217" t="str">
            <v/>
          </cell>
          <cell r="I217" t="str">
            <v/>
          </cell>
        </row>
        <row r="218">
          <cell r="A218" t="str">
            <v/>
          </cell>
          <cell r="I218" t="str">
            <v/>
          </cell>
        </row>
        <row r="219">
          <cell r="A219" t="str">
            <v/>
          </cell>
          <cell r="I219" t="str">
            <v/>
          </cell>
        </row>
        <row r="220">
          <cell r="A220" t="str">
            <v/>
          </cell>
          <cell r="I220" t="str">
            <v/>
          </cell>
        </row>
        <row r="221">
          <cell r="A221" t="str">
            <v/>
          </cell>
          <cell r="I221" t="str">
            <v/>
          </cell>
        </row>
        <row r="222">
          <cell r="A222" t="str">
            <v/>
          </cell>
          <cell r="I222" t="str">
            <v/>
          </cell>
        </row>
        <row r="223">
          <cell r="A223" t="str">
            <v/>
          </cell>
          <cell r="I223" t="str">
            <v/>
          </cell>
        </row>
        <row r="224">
          <cell r="A224" t="str">
            <v/>
          </cell>
          <cell r="I224" t="str">
            <v/>
          </cell>
        </row>
        <row r="225">
          <cell r="A225" t="str">
            <v/>
          </cell>
          <cell r="I225" t="str">
            <v/>
          </cell>
        </row>
        <row r="226">
          <cell r="A226" t="str">
            <v/>
          </cell>
          <cell r="I226" t="str">
            <v/>
          </cell>
        </row>
        <row r="227">
          <cell r="A227" t="str">
            <v/>
          </cell>
          <cell r="I227" t="str">
            <v/>
          </cell>
        </row>
        <row r="228">
          <cell r="A228" t="str">
            <v/>
          </cell>
          <cell r="I228" t="str">
            <v/>
          </cell>
        </row>
        <row r="229">
          <cell r="A229" t="str">
            <v/>
          </cell>
          <cell r="I229" t="str">
            <v/>
          </cell>
        </row>
        <row r="230">
          <cell r="A230" t="str">
            <v/>
          </cell>
          <cell r="I230" t="str">
            <v/>
          </cell>
        </row>
        <row r="231">
          <cell r="A231" t="str">
            <v/>
          </cell>
          <cell r="I231" t="str">
            <v/>
          </cell>
        </row>
        <row r="232">
          <cell r="A232" t="str">
            <v/>
          </cell>
          <cell r="I232" t="str">
            <v/>
          </cell>
        </row>
        <row r="233">
          <cell r="A233" t="str">
            <v/>
          </cell>
          <cell r="I233" t="str">
            <v/>
          </cell>
        </row>
        <row r="234">
          <cell r="A234" t="str">
            <v/>
          </cell>
          <cell r="I234" t="str">
            <v/>
          </cell>
        </row>
        <row r="235">
          <cell r="A235" t="str">
            <v/>
          </cell>
          <cell r="I235" t="str">
            <v/>
          </cell>
        </row>
        <row r="236">
          <cell r="A236" t="str">
            <v/>
          </cell>
          <cell r="I236" t="str">
            <v/>
          </cell>
        </row>
        <row r="237">
          <cell r="A237" t="str">
            <v/>
          </cell>
          <cell r="I237" t="str">
            <v/>
          </cell>
        </row>
        <row r="238">
          <cell r="A238" t="str">
            <v/>
          </cell>
          <cell r="I238" t="str">
            <v/>
          </cell>
        </row>
        <row r="239">
          <cell r="A239" t="str">
            <v/>
          </cell>
          <cell r="I239" t="str">
            <v/>
          </cell>
        </row>
        <row r="240">
          <cell r="A240" t="str">
            <v/>
          </cell>
          <cell r="I240" t="str">
            <v/>
          </cell>
        </row>
        <row r="241">
          <cell r="A241" t="str">
            <v/>
          </cell>
          <cell r="I241" t="str">
            <v/>
          </cell>
        </row>
        <row r="242">
          <cell r="A242" t="str">
            <v/>
          </cell>
          <cell r="I242" t="str">
            <v/>
          </cell>
        </row>
        <row r="243">
          <cell r="A243" t="str">
            <v/>
          </cell>
          <cell r="I243" t="str">
            <v/>
          </cell>
        </row>
        <row r="244">
          <cell r="A244" t="str">
            <v/>
          </cell>
          <cell r="I244" t="str">
            <v/>
          </cell>
        </row>
        <row r="245">
          <cell r="A245" t="str">
            <v/>
          </cell>
          <cell r="I245" t="str">
            <v/>
          </cell>
        </row>
        <row r="246">
          <cell r="A246" t="str">
            <v/>
          </cell>
          <cell r="I246" t="str">
            <v/>
          </cell>
        </row>
        <row r="247">
          <cell r="A247" t="str">
            <v/>
          </cell>
          <cell r="I247" t="str">
            <v/>
          </cell>
        </row>
        <row r="248">
          <cell r="A248" t="str">
            <v/>
          </cell>
          <cell r="I248" t="str">
            <v/>
          </cell>
        </row>
        <row r="249">
          <cell r="A249" t="str">
            <v/>
          </cell>
          <cell r="I249" t="str">
            <v/>
          </cell>
        </row>
        <row r="250">
          <cell r="A250" t="str">
            <v/>
          </cell>
          <cell r="I250" t="str">
            <v/>
          </cell>
        </row>
        <row r="251">
          <cell r="A251" t="str">
            <v/>
          </cell>
          <cell r="I251" t="str">
            <v/>
          </cell>
        </row>
        <row r="252">
          <cell r="A252" t="str">
            <v/>
          </cell>
          <cell r="I252" t="str">
            <v/>
          </cell>
        </row>
        <row r="253">
          <cell r="A253" t="str">
            <v/>
          </cell>
          <cell r="I253" t="str">
            <v/>
          </cell>
        </row>
        <row r="254">
          <cell r="A254" t="str">
            <v/>
          </cell>
          <cell r="I254" t="str">
            <v/>
          </cell>
        </row>
        <row r="255">
          <cell r="A255" t="str">
            <v/>
          </cell>
          <cell r="I255" t="str">
            <v/>
          </cell>
        </row>
        <row r="256">
          <cell r="A256" t="str">
            <v/>
          </cell>
          <cell r="I256" t="str">
            <v/>
          </cell>
        </row>
        <row r="257">
          <cell r="A257" t="str">
            <v/>
          </cell>
          <cell r="I257" t="str">
            <v/>
          </cell>
        </row>
        <row r="258">
          <cell r="A258" t="str">
            <v/>
          </cell>
          <cell r="I258" t="str">
            <v/>
          </cell>
        </row>
        <row r="259">
          <cell r="A259" t="str">
            <v/>
          </cell>
          <cell r="I259" t="str">
            <v/>
          </cell>
        </row>
        <row r="260">
          <cell r="A260" t="str">
            <v/>
          </cell>
          <cell r="I260" t="str">
            <v/>
          </cell>
        </row>
        <row r="261">
          <cell r="A261" t="str">
            <v/>
          </cell>
          <cell r="I261" t="str">
            <v/>
          </cell>
        </row>
        <row r="262">
          <cell r="A262" t="str">
            <v/>
          </cell>
          <cell r="I262" t="str">
            <v/>
          </cell>
        </row>
        <row r="263">
          <cell r="A263" t="str">
            <v/>
          </cell>
          <cell r="I263" t="str">
            <v/>
          </cell>
        </row>
        <row r="264">
          <cell r="A264" t="str">
            <v/>
          </cell>
          <cell r="I264" t="str">
            <v/>
          </cell>
        </row>
        <row r="265">
          <cell r="A265" t="str">
            <v/>
          </cell>
          <cell r="I265" t="str">
            <v/>
          </cell>
        </row>
        <row r="266">
          <cell r="A266" t="str">
            <v/>
          </cell>
          <cell r="I266" t="str">
            <v/>
          </cell>
        </row>
        <row r="267">
          <cell r="A267" t="str">
            <v/>
          </cell>
          <cell r="I267" t="str">
            <v/>
          </cell>
        </row>
        <row r="268">
          <cell r="A268" t="str">
            <v/>
          </cell>
          <cell r="I268" t="str">
            <v/>
          </cell>
        </row>
        <row r="269">
          <cell r="A269" t="str">
            <v/>
          </cell>
          <cell r="I269" t="str">
            <v/>
          </cell>
        </row>
        <row r="270">
          <cell r="A270" t="str">
            <v/>
          </cell>
          <cell r="I270" t="str">
            <v/>
          </cell>
        </row>
        <row r="271">
          <cell r="A271" t="str">
            <v/>
          </cell>
          <cell r="I271" t="str">
            <v/>
          </cell>
        </row>
        <row r="272">
          <cell r="A272" t="str">
            <v/>
          </cell>
          <cell r="I272" t="str">
            <v/>
          </cell>
        </row>
        <row r="273">
          <cell r="A273" t="str">
            <v/>
          </cell>
          <cell r="I273" t="str">
            <v/>
          </cell>
        </row>
        <row r="274">
          <cell r="A274" t="str">
            <v/>
          </cell>
          <cell r="I274" t="str">
            <v/>
          </cell>
        </row>
        <row r="275">
          <cell r="A275" t="str">
            <v/>
          </cell>
          <cell r="I275" t="str">
            <v/>
          </cell>
        </row>
        <row r="276">
          <cell r="A276" t="str">
            <v/>
          </cell>
          <cell r="I276" t="str">
            <v/>
          </cell>
        </row>
        <row r="277">
          <cell r="A277" t="str">
            <v/>
          </cell>
          <cell r="I277" t="str">
            <v/>
          </cell>
        </row>
        <row r="278">
          <cell r="A278" t="str">
            <v/>
          </cell>
          <cell r="I278" t="str">
            <v/>
          </cell>
        </row>
        <row r="279">
          <cell r="A279" t="str">
            <v/>
          </cell>
          <cell r="I279" t="str">
            <v/>
          </cell>
        </row>
        <row r="280">
          <cell r="A280" t="str">
            <v/>
          </cell>
          <cell r="I280" t="str">
            <v/>
          </cell>
        </row>
        <row r="281">
          <cell r="A281" t="str">
            <v/>
          </cell>
          <cell r="I281" t="str">
            <v/>
          </cell>
        </row>
        <row r="282">
          <cell r="A282" t="str">
            <v/>
          </cell>
          <cell r="I282" t="str">
            <v/>
          </cell>
        </row>
        <row r="283">
          <cell r="A283" t="str">
            <v/>
          </cell>
          <cell r="I283" t="str">
            <v/>
          </cell>
        </row>
        <row r="284">
          <cell r="A284" t="str">
            <v/>
          </cell>
          <cell r="I284" t="str">
            <v/>
          </cell>
        </row>
        <row r="285">
          <cell r="A285" t="str">
            <v/>
          </cell>
          <cell r="I285" t="str">
            <v/>
          </cell>
        </row>
        <row r="286">
          <cell r="A286" t="str">
            <v/>
          </cell>
          <cell r="I286" t="str">
            <v/>
          </cell>
        </row>
        <row r="287">
          <cell r="A287" t="str">
            <v/>
          </cell>
          <cell r="I287" t="str">
            <v/>
          </cell>
        </row>
        <row r="288">
          <cell r="A288" t="str">
            <v/>
          </cell>
          <cell r="I288" t="str">
            <v/>
          </cell>
        </row>
        <row r="289">
          <cell r="A289" t="str">
            <v/>
          </cell>
          <cell r="I289" t="str">
            <v/>
          </cell>
        </row>
        <row r="290">
          <cell r="A290" t="str">
            <v/>
          </cell>
          <cell r="I290" t="str">
            <v/>
          </cell>
        </row>
        <row r="291">
          <cell r="A291" t="str">
            <v/>
          </cell>
          <cell r="I291" t="str">
            <v/>
          </cell>
        </row>
        <row r="292">
          <cell r="A292" t="str">
            <v/>
          </cell>
          <cell r="I292" t="str">
            <v/>
          </cell>
        </row>
        <row r="293">
          <cell r="A293" t="str">
            <v/>
          </cell>
          <cell r="I293" t="str">
            <v/>
          </cell>
        </row>
        <row r="294">
          <cell r="A294" t="str">
            <v/>
          </cell>
          <cell r="I294" t="str">
            <v/>
          </cell>
        </row>
        <row r="295">
          <cell r="A295" t="str">
            <v/>
          </cell>
          <cell r="I295" t="str">
            <v/>
          </cell>
        </row>
        <row r="296">
          <cell r="A296" t="str">
            <v/>
          </cell>
          <cell r="I296" t="str">
            <v/>
          </cell>
        </row>
        <row r="297">
          <cell r="A297" t="str">
            <v/>
          </cell>
          <cell r="I297" t="str">
            <v/>
          </cell>
        </row>
        <row r="298">
          <cell r="A298" t="str">
            <v/>
          </cell>
          <cell r="I298" t="str">
            <v/>
          </cell>
        </row>
        <row r="299">
          <cell r="A299" t="str">
            <v/>
          </cell>
          <cell r="I299" t="str">
            <v/>
          </cell>
        </row>
        <row r="300">
          <cell r="A300" t="str">
            <v/>
          </cell>
          <cell r="I300" t="str">
            <v/>
          </cell>
        </row>
        <row r="301">
          <cell r="A301" t="str">
            <v/>
          </cell>
          <cell r="I301" t="str">
            <v/>
          </cell>
        </row>
        <row r="302">
          <cell r="A302" t="str">
            <v/>
          </cell>
          <cell r="I302" t="str">
            <v/>
          </cell>
        </row>
        <row r="303">
          <cell r="A303" t="str">
            <v/>
          </cell>
          <cell r="I303" t="str">
            <v/>
          </cell>
        </row>
        <row r="304">
          <cell r="A304" t="str">
            <v/>
          </cell>
          <cell r="I304" t="str">
            <v/>
          </cell>
        </row>
        <row r="305">
          <cell r="A305" t="str">
            <v/>
          </cell>
          <cell r="I305" t="str">
            <v/>
          </cell>
        </row>
        <row r="306">
          <cell r="A306" t="str">
            <v/>
          </cell>
          <cell r="I306" t="str">
            <v/>
          </cell>
        </row>
        <row r="307">
          <cell r="A307" t="str">
            <v/>
          </cell>
          <cell r="I307" t="str">
            <v/>
          </cell>
        </row>
        <row r="308">
          <cell r="A308" t="str">
            <v/>
          </cell>
          <cell r="I308" t="str">
            <v/>
          </cell>
        </row>
        <row r="309">
          <cell r="A309" t="str">
            <v/>
          </cell>
          <cell r="I309" t="str">
            <v/>
          </cell>
        </row>
        <row r="310">
          <cell r="A310" t="str">
            <v/>
          </cell>
          <cell r="I310" t="str">
            <v/>
          </cell>
        </row>
        <row r="311">
          <cell r="A311" t="str">
            <v/>
          </cell>
          <cell r="I311" t="str">
            <v/>
          </cell>
        </row>
        <row r="312">
          <cell r="A312" t="str">
            <v/>
          </cell>
          <cell r="I312" t="str">
            <v/>
          </cell>
        </row>
        <row r="313">
          <cell r="A313" t="str">
            <v/>
          </cell>
          <cell r="I313" t="str">
            <v/>
          </cell>
        </row>
        <row r="314">
          <cell r="A314" t="str">
            <v/>
          </cell>
          <cell r="I314" t="str">
            <v/>
          </cell>
        </row>
        <row r="315">
          <cell r="A315" t="str">
            <v/>
          </cell>
          <cell r="I315" t="str">
            <v/>
          </cell>
        </row>
        <row r="316">
          <cell r="A316" t="str">
            <v/>
          </cell>
          <cell r="I316" t="str">
            <v/>
          </cell>
        </row>
        <row r="317">
          <cell r="A317" t="str">
            <v/>
          </cell>
          <cell r="I317" t="str">
            <v/>
          </cell>
        </row>
        <row r="318">
          <cell r="A318" t="str">
            <v/>
          </cell>
          <cell r="I318" t="str">
            <v/>
          </cell>
        </row>
        <row r="319">
          <cell r="A319" t="str">
            <v/>
          </cell>
          <cell r="I319" t="str">
            <v/>
          </cell>
        </row>
        <row r="320">
          <cell r="A320" t="str">
            <v/>
          </cell>
          <cell r="I320" t="str">
            <v/>
          </cell>
        </row>
        <row r="321">
          <cell r="A321" t="str">
            <v/>
          </cell>
          <cell r="I321" t="str">
            <v/>
          </cell>
        </row>
        <row r="322">
          <cell r="A322" t="str">
            <v/>
          </cell>
          <cell r="I322" t="str">
            <v/>
          </cell>
        </row>
        <row r="323">
          <cell r="A323" t="str">
            <v/>
          </cell>
          <cell r="I323" t="str">
            <v/>
          </cell>
        </row>
        <row r="324">
          <cell r="A324" t="str">
            <v/>
          </cell>
          <cell r="I324" t="str">
            <v/>
          </cell>
        </row>
        <row r="325">
          <cell r="A325" t="str">
            <v/>
          </cell>
          <cell r="I325" t="str">
            <v/>
          </cell>
        </row>
        <row r="326">
          <cell r="A326" t="str">
            <v/>
          </cell>
          <cell r="I326" t="str">
            <v/>
          </cell>
        </row>
        <row r="327">
          <cell r="A327" t="str">
            <v/>
          </cell>
          <cell r="I327" t="str">
            <v/>
          </cell>
        </row>
        <row r="328">
          <cell r="A328" t="str">
            <v/>
          </cell>
          <cell r="I328" t="str">
            <v/>
          </cell>
        </row>
        <row r="329">
          <cell r="A329" t="str">
            <v/>
          </cell>
          <cell r="I329" t="str">
            <v/>
          </cell>
        </row>
        <row r="330">
          <cell r="A330" t="str">
            <v/>
          </cell>
          <cell r="I330" t="str">
            <v/>
          </cell>
        </row>
        <row r="331">
          <cell r="A331" t="str">
            <v/>
          </cell>
          <cell r="I331" t="str">
            <v/>
          </cell>
        </row>
        <row r="332">
          <cell r="A332" t="str">
            <v/>
          </cell>
          <cell r="I332" t="str">
            <v/>
          </cell>
        </row>
        <row r="333">
          <cell r="A333" t="str">
            <v/>
          </cell>
          <cell r="I333" t="str">
            <v/>
          </cell>
        </row>
        <row r="334">
          <cell r="A334" t="str">
            <v/>
          </cell>
          <cell r="I334" t="str">
            <v/>
          </cell>
        </row>
        <row r="335">
          <cell r="A335" t="str">
            <v/>
          </cell>
          <cell r="I335" t="str">
            <v/>
          </cell>
        </row>
        <row r="336">
          <cell r="A336" t="str">
            <v/>
          </cell>
          <cell r="I336" t="str">
            <v/>
          </cell>
        </row>
        <row r="337">
          <cell r="A337" t="str">
            <v/>
          </cell>
          <cell r="I337" t="str">
            <v/>
          </cell>
        </row>
        <row r="338">
          <cell r="A338" t="str">
            <v/>
          </cell>
          <cell r="I338" t="str">
            <v/>
          </cell>
        </row>
        <row r="339">
          <cell r="A339" t="str">
            <v/>
          </cell>
          <cell r="I339" t="str">
            <v/>
          </cell>
        </row>
        <row r="340">
          <cell r="A340" t="str">
            <v/>
          </cell>
          <cell r="I340" t="str">
            <v/>
          </cell>
        </row>
        <row r="341">
          <cell r="A341" t="str">
            <v/>
          </cell>
          <cell r="I341" t="str">
            <v/>
          </cell>
        </row>
        <row r="342">
          <cell r="A342" t="str">
            <v/>
          </cell>
          <cell r="I342" t="str">
            <v/>
          </cell>
        </row>
        <row r="343">
          <cell r="A343" t="str">
            <v/>
          </cell>
          <cell r="I343" t="str">
            <v/>
          </cell>
        </row>
        <row r="344">
          <cell r="A344" t="str">
            <v/>
          </cell>
          <cell r="I344" t="str">
            <v/>
          </cell>
        </row>
        <row r="345">
          <cell r="A345" t="str">
            <v/>
          </cell>
          <cell r="I345" t="str">
            <v/>
          </cell>
        </row>
        <row r="346">
          <cell r="A346" t="str">
            <v/>
          </cell>
          <cell r="I346" t="str">
            <v/>
          </cell>
        </row>
        <row r="347">
          <cell r="A347" t="str">
            <v/>
          </cell>
          <cell r="I347" t="str">
            <v/>
          </cell>
        </row>
        <row r="348">
          <cell r="A348" t="str">
            <v/>
          </cell>
          <cell r="I348" t="str">
            <v/>
          </cell>
        </row>
        <row r="349">
          <cell r="A349" t="str">
            <v/>
          </cell>
          <cell r="I349" t="str">
            <v/>
          </cell>
        </row>
        <row r="350">
          <cell r="A350" t="str">
            <v/>
          </cell>
          <cell r="I350" t="str">
            <v/>
          </cell>
        </row>
        <row r="351">
          <cell r="A351" t="str">
            <v/>
          </cell>
          <cell r="I351" t="str">
            <v/>
          </cell>
        </row>
        <row r="352">
          <cell r="A352" t="str">
            <v/>
          </cell>
          <cell r="I352" t="str">
            <v/>
          </cell>
        </row>
        <row r="353">
          <cell r="A353" t="str">
            <v/>
          </cell>
          <cell r="I353" t="str">
            <v/>
          </cell>
        </row>
        <row r="354">
          <cell r="A354" t="str">
            <v/>
          </cell>
          <cell r="I354" t="str">
            <v/>
          </cell>
        </row>
        <row r="355">
          <cell r="A355" t="str">
            <v/>
          </cell>
          <cell r="I355" t="str">
            <v/>
          </cell>
        </row>
        <row r="356">
          <cell r="A356" t="str">
            <v/>
          </cell>
          <cell r="I356" t="str">
            <v/>
          </cell>
        </row>
        <row r="357">
          <cell r="A357" t="str">
            <v/>
          </cell>
          <cell r="I357" t="str">
            <v/>
          </cell>
        </row>
        <row r="358">
          <cell r="A358" t="str">
            <v/>
          </cell>
          <cell r="I358" t="str">
            <v/>
          </cell>
        </row>
        <row r="359">
          <cell r="A359" t="str">
            <v/>
          </cell>
          <cell r="I359" t="str">
            <v/>
          </cell>
        </row>
        <row r="360">
          <cell r="A360" t="str">
            <v/>
          </cell>
          <cell r="I360" t="str">
            <v/>
          </cell>
        </row>
        <row r="361">
          <cell r="A361" t="str">
            <v/>
          </cell>
          <cell r="I361" t="str">
            <v/>
          </cell>
        </row>
        <row r="362">
          <cell r="A362" t="str">
            <v/>
          </cell>
          <cell r="I362" t="str">
            <v/>
          </cell>
        </row>
        <row r="363">
          <cell r="A363" t="str">
            <v/>
          </cell>
          <cell r="I363" t="str">
            <v/>
          </cell>
        </row>
        <row r="364">
          <cell r="A364" t="str">
            <v/>
          </cell>
          <cell r="I364" t="str">
            <v/>
          </cell>
        </row>
        <row r="365">
          <cell r="A365" t="str">
            <v/>
          </cell>
          <cell r="I365" t="str">
            <v/>
          </cell>
        </row>
        <row r="366">
          <cell r="A366" t="str">
            <v/>
          </cell>
          <cell r="I366" t="str">
            <v/>
          </cell>
        </row>
        <row r="367">
          <cell r="A367" t="str">
            <v/>
          </cell>
          <cell r="I367" t="str">
            <v/>
          </cell>
        </row>
        <row r="368">
          <cell r="A368" t="str">
            <v/>
          </cell>
          <cell r="I368" t="str">
            <v/>
          </cell>
        </row>
        <row r="369">
          <cell r="A369" t="str">
            <v/>
          </cell>
          <cell r="I369" t="str">
            <v/>
          </cell>
        </row>
        <row r="370">
          <cell r="A370" t="str">
            <v/>
          </cell>
          <cell r="I370" t="str">
            <v/>
          </cell>
        </row>
        <row r="371">
          <cell r="A371" t="str">
            <v/>
          </cell>
          <cell r="I371" t="str">
            <v/>
          </cell>
        </row>
        <row r="372">
          <cell r="A372" t="str">
            <v/>
          </cell>
          <cell r="I372" t="str">
            <v/>
          </cell>
        </row>
        <row r="373">
          <cell r="A373" t="str">
            <v/>
          </cell>
          <cell r="I373" t="str">
            <v/>
          </cell>
        </row>
        <row r="374">
          <cell r="A374" t="str">
            <v/>
          </cell>
          <cell r="I374" t="str">
            <v/>
          </cell>
        </row>
        <row r="375">
          <cell r="A375" t="str">
            <v/>
          </cell>
          <cell r="I375" t="str">
            <v/>
          </cell>
        </row>
        <row r="376">
          <cell r="A376" t="str">
            <v/>
          </cell>
          <cell r="I376" t="str">
            <v/>
          </cell>
        </row>
        <row r="377">
          <cell r="A377" t="str">
            <v/>
          </cell>
          <cell r="I377" t="str">
            <v/>
          </cell>
        </row>
        <row r="378">
          <cell r="A378" t="str">
            <v/>
          </cell>
          <cell r="I378" t="str">
            <v/>
          </cell>
        </row>
        <row r="379">
          <cell r="A379" t="str">
            <v/>
          </cell>
          <cell r="I379" t="str">
            <v/>
          </cell>
        </row>
        <row r="380">
          <cell r="A380" t="str">
            <v/>
          </cell>
          <cell r="I380" t="str">
            <v/>
          </cell>
        </row>
        <row r="381">
          <cell r="A381" t="str">
            <v/>
          </cell>
          <cell r="I381" t="str">
            <v/>
          </cell>
        </row>
        <row r="382">
          <cell r="A382" t="str">
            <v/>
          </cell>
          <cell r="I382" t="str">
            <v/>
          </cell>
        </row>
        <row r="383">
          <cell r="A383" t="str">
            <v/>
          </cell>
          <cell r="I383" t="str">
            <v/>
          </cell>
        </row>
        <row r="384">
          <cell r="A384" t="str">
            <v/>
          </cell>
          <cell r="I384" t="str">
            <v/>
          </cell>
        </row>
        <row r="385">
          <cell r="A385" t="str">
            <v/>
          </cell>
          <cell r="I385" t="str">
            <v/>
          </cell>
        </row>
        <row r="386">
          <cell r="A386" t="str">
            <v/>
          </cell>
          <cell r="I386" t="str">
            <v/>
          </cell>
        </row>
        <row r="387">
          <cell r="A387" t="str">
            <v/>
          </cell>
          <cell r="I387" t="str">
            <v/>
          </cell>
        </row>
        <row r="388">
          <cell r="A388" t="str">
            <v/>
          </cell>
          <cell r="I388" t="str">
            <v/>
          </cell>
        </row>
        <row r="389">
          <cell r="A389" t="str">
            <v/>
          </cell>
          <cell r="I389" t="str">
            <v/>
          </cell>
        </row>
        <row r="390">
          <cell r="A390" t="str">
            <v/>
          </cell>
          <cell r="I390" t="str">
            <v/>
          </cell>
        </row>
        <row r="391">
          <cell r="A391" t="str">
            <v/>
          </cell>
          <cell r="I391" t="str">
            <v/>
          </cell>
        </row>
        <row r="392">
          <cell r="A392" t="str">
            <v/>
          </cell>
          <cell r="I392" t="str">
            <v/>
          </cell>
        </row>
        <row r="393">
          <cell r="A393" t="str">
            <v/>
          </cell>
          <cell r="I393" t="str">
            <v/>
          </cell>
        </row>
        <row r="394">
          <cell r="A394" t="str">
            <v/>
          </cell>
          <cell r="I394" t="str">
            <v/>
          </cell>
        </row>
        <row r="395">
          <cell r="A395" t="str">
            <v/>
          </cell>
          <cell r="I395" t="str">
            <v/>
          </cell>
        </row>
        <row r="396">
          <cell r="A396" t="str">
            <v/>
          </cell>
          <cell r="I396" t="str">
            <v/>
          </cell>
        </row>
        <row r="397">
          <cell r="A397" t="str">
            <v/>
          </cell>
          <cell r="I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row r="1006">
          <cell r="A1006" t="str">
            <v/>
          </cell>
        </row>
        <row r="1007">
          <cell r="A1007" t="str">
            <v/>
          </cell>
        </row>
        <row r="1008">
          <cell r="A1008" t="str">
            <v/>
          </cell>
        </row>
        <row r="1009">
          <cell r="A1009" t="str">
            <v/>
          </cell>
        </row>
        <row r="1010">
          <cell r="A1010" t="str">
            <v/>
          </cell>
        </row>
        <row r="1011">
          <cell r="A1011" t="str">
            <v/>
          </cell>
        </row>
        <row r="1012">
          <cell r="A1012" t="str">
            <v/>
          </cell>
        </row>
        <row r="1013">
          <cell r="A1013" t="str">
            <v/>
          </cell>
        </row>
        <row r="1014">
          <cell r="A1014" t="str">
            <v/>
          </cell>
        </row>
        <row r="1015">
          <cell r="A1015" t="str">
            <v/>
          </cell>
        </row>
        <row r="1016">
          <cell r="A1016" t="str">
            <v/>
          </cell>
        </row>
        <row r="1017">
          <cell r="A1017" t="str">
            <v/>
          </cell>
        </row>
        <row r="1018">
          <cell r="A1018" t="str">
            <v/>
          </cell>
        </row>
        <row r="1019">
          <cell r="A1019" t="str">
            <v/>
          </cell>
        </row>
        <row r="1020">
          <cell r="A1020" t="str">
            <v/>
          </cell>
        </row>
        <row r="1021">
          <cell r="A1021" t="str">
            <v/>
          </cell>
        </row>
        <row r="1022">
          <cell r="A1022" t="str">
            <v/>
          </cell>
        </row>
        <row r="1023">
          <cell r="A1023" t="str">
            <v/>
          </cell>
        </row>
        <row r="1024">
          <cell r="A1024" t="str">
            <v/>
          </cell>
        </row>
        <row r="1025">
          <cell r="A1025" t="str">
            <v/>
          </cell>
        </row>
        <row r="1026">
          <cell r="A1026" t="str">
            <v/>
          </cell>
        </row>
        <row r="1027">
          <cell r="A1027" t="str">
            <v/>
          </cell>
        </row>
        <row r="1028">
          <cell r="A1028" t="str">
            <v/>
          </cell>
        </row>
        <row r="1029">
          <cell r="A1029" t="str">
            <v/>
          </cell>
        </row>
        <row r="1030">
          <cell r="A1030" t="str">
            <v/>
          </cell>
        </row>
        <row r="1031">
          <cell r="A1031" t="str">
            <v/>
          </cell>
        </row>
        <row r="1032">
          <cell r="A1032" t="str">
            <v/>
          </cell>
        </row>
        <row r="1033">
          <cell r="A1033" t="str">
            <v/>
          </cell>
        </row>
        <row r="1034">
          <cell r="A1034" t="str">
            <v/>
          </cell>
        </row>
        <row r="1035">
          <cell r="A1035" t="str">
            <v/>
          </cell>
        </row>
        <row r="1036">
          <cell r="A1036" t="str">
            <v/>
          </cell>
        </row>
        <row r="1037">
          <cell r="A1037" t="str">
            <v/>
          </cell>
        </row>
        <row r="1038">
          <cell r="A1038" t="str">
            <v/>
          </cell>
        </row>
        <row r="1039">
          <cell r="A1039" t="str">
            <v/>
          </cell>
        </row>
        <row r="1040">
          <cell r="A1040" t="str">
            <v/>
          </cell>
        </row>
        <row r="1041">
          <cell r="A1041" t="str">
            <v/>
          </cell>
        </row>
        <row r="1042">
          <cell r="A1042" t="str">
            <v/>
          </cell>
        </row>
        <row r="1043">
          <cell r="A1043" t="str">
            <v/>
          </cell>
        </row>
        <row r="1044">
          <cell r="A1044" t="str">
            <v/>
          </cell>
        </row>
        <row r="1045">
          <cell r="A1045" t="str">
            <v/>
          </cell>
        </row>
        <row r="1046">
          <cell r="A1046" t="str">
            <v/>
          </cell>
        </row>
        <row r="1047">
          <cell r="A1047" t="str">
            <v/>
          </cell>
        </row>
        <row r="1048">
          <cell r="A1048" t="str">
            <v/>
          </cell>
        </row>
        <row r="1049">
          <cell r="A1049" t="str">
            <v/>
          </cell>
        </row>
        <row r="1050">
          <cell r="A1050" t="str">
            <v/>
          </cell>
        </row>
        <row r="1051">
          <cell r="A1051" t="str">
            <v/>
          </cell>
        </row>
        <row r="1052">
          <cell r="A1052" t="str">
            <v/>
          </cell>
        </row>
        <row r="1053">
          <cell r="A1053" t="str">
            <v/>
          </cell>
        </row>
        <row r="1054">
          <cell r="A1054" t="str">
            <v/>
          </cell>
        </row>
        <row r="1055">
          <cell r="A1055" t="str">
            <v/>
          </cell>
        </row>
        <row r="1056">
          <cell r="A1056" t="str">
            <v/>
          </cell>
        </row>
        <row r="1057">
          <cell r="A1057" t="str">
            <v/>
          </cell>
        </row>
        <row r="1058">
          <cell r="A1058" t="str">
            <v/>
          </cell>
        </row>
        <row r="1059">
          <cell r="A1059" t="str">
            <v/>
          </cell>
        </row>
        <row r="1060">
          <cell r="A1060" t="str">
            <v/>
          </cell>
        </row>
        <row r="1061">
          <cell r="A1061" t="str">
            <v/>
          </cell>
        </row>
        <row r="1062">
          <cell r="A1062" t="str">
            <v/>
          </cell>
        </row>
        <row r="1063">
          <cell r="A1063" t="str">
            <v/>
          </cell>
        </row>
        <row r="1064">
          <cell r="A1064" t="str">
            <v/>
          </cell>
        </row>
        <row r="1065">
          <cell r="A1065" t="str">
            <v/>
          </cell>
        </row>
        <row r="1066">
          <cell r="A1066" t="str">
            <v/>
          </cell>
        </row>
        <row r="1067">
          <cell r="A1067" t="str">
            <v/>
          </cell>
        </row>
        <row r="1068">
          <cell r="A1068" t="str">
            <v/>
          </cell>
        </row>
        <row r="1069">
          <cell r="A1069" t="str">
            <v/>
          </cell>
        </row>
        <row r="1070">
          <cell r="A1070" t="str">
            <v/>
          </cell>
        </row>
        <row r="1071">
          <cell r="A1071" t="str">
            <v/>
          </cell>
        </row>
        <row r="1072">
          <cell r="A1072" t="str">
            <v/>
          </cell>
        </row>
        <row r="1073">
          <cell r="A1073" t="str">
            <v/>
          </cell>
        </row>
        <row r="1074">
          <cell r="A1074" t="str">
            <v/>
          </cell>
        </row>
        <row r="1075">
          <cell r="A1075" t="str">
            <v/>
          </cell>
        </row>
        <row r="1076">
          <cell r="A1076" t="str">
            <v/>
          </cell>
        </row>
        <row r="1077">
          <cell r="A1077" t="str">
            <v/>
          </cell>
        </row>
        <row r="1078">
          <cell r="A1078" t="str">
            <v/>
          </cell>
        </row>
        <row r="1079">
          <cell r="A1079" t="str">
            <v/>
          </cell>
        </row>
        <row r="1080">
          <cell r="A1080" t="str">
            <v/>
          </cell>
        </row>
        <row r="1081">
          <cell r="A1081" t="str">
            <v/>
          </cell>
        </row>
        <row r="1082">
          <cell r="A1082" t="str">
            <v/>
          </cell>
        </row>
        <row r="1083">
          <cell r="A1083" t="str">
            <v/>
          </cell>
        </row>
        <row r="1084">
          <cell r="A1084" t="str">
            <v/>
          </cell>
        </row>
        <row r="1085">
          <cell r="A1085" t="str">
            <v/>
          </cell>
        </row>
        <row r="1086">
          <cell r="A1086" t="str">
            <v/>
          </cell>
        </row>
        <row r="1087">
          <cell r="A1087" t="str">
            <v/>
          </cell>
        </row>
        <row r="1088">
          <cell r="A1088" t="str">
            <v/>
          </cell>
        </row>
        <row r="1089">
          <cell r="A1089" t="str">
            <v/>
          </cell>
        </row>
        <row r="1090">
          <cell r="A1090" t="str">
            <v/>
          </cell>
        </row>
        <row r="1091">
          <cell r="A1091" t="str">
            <v/>
          </cell>
        </row>
        <row r="1092">
          <cell r="A1092" t="str">
            <v/>
          </cell>
        </row>
        <row r="1093">
          <cell r="A1093" t="str">
            <v/>
          </cell>
        </row>
        <row r="1094">
          <cell r="A1094" t="str">
            <v/>
          </cell>
        </row>
        <row r="1095">
          <cell r="A1095" t="str">
            <v/>
          </cell>
        </row>
        <row r="1096">
          <cell r="A1096" t="str">
            <v/>
          </cell>
        </row>
        <row r="1097">
          <cell r="A1097" t="str">
            <v/>
          </cell>
        </row>
        <row r="1098">
          <cell r="A1098" t="str">
            <v/>
          </cell>
        </row>
        <row r="1099">
          <cell r="A1099" t="str">
            <v/>
          </cell>
        </row>
        <row r="1100">
          <cell r="A1100" t="str">
            <v/>
          </cell>
        </row>
        <row r="1101">
          <cell r="A1101" t="str">
            <v/>
          </cell>
        </row>
        <row r="1102">
          <cell r="A1102" t="str">
            <v/>
          </cell>
        </row>
        <row r="1103">
          <cell r="A1103" t="str">
            <v/>
          </cell>
        </row>
        <row r="1104">
          <cell r="A1104" t="str">
            <v/>
          </cell>
        </row>
        <row r="1105">
          <cell r="A1105" t="str">
            <v/>
          </cell>
        </row>
        <row r="1106">
          <cell r="A1106" t="str">
            <v/>
          </cell>
        </row>
        <row r="1107">
          <cell r="A1107" t="str">
            <v/>
          </cell>
        </row>
        <row r="1108">
          <cell r="A1108" t="str">
            <v/>
          </cell>
        </row>
        <row r="1109">
          <cell r="A1109" t="str">
            <v/>
          </cell>
        </row>
        <row r="1110">
          <cell r="A1110" t="str">
            <v/>
          </cell>
        </row>
        <row r="1111">
          <cell r="A1111" t="str">
            <v/>
          </cell>
        </row>
        <row r="1112">
          <cell r="A1112" t="str">
            <v/>
          </cell>
        </row>
        <row r="1113">
          <cell r="A1113" t="str">
            <v/>
          </cell>
        </row>
        <row r="1114">
          <cell r="A1114" t="str">
            <v/>
          </cell>
        </row>
        <row r="1115">
          <cell r="A1115" t="str">
            <v/>
          </cell>
        </row>
        <row r="1116">
          <cell r="A1116" t="str">
            <v/>
          </cell>
        </row>
        <row r="1117">
          <cell r="A1117" t="str">
            <v/>
          </cell>
        </row>
        <row r="1118">
          <cell r="A1118" t="str">
            <v/>
          </cell>
        </row>
        <row r="1119">
          <cell r="A1119" t="str">
            <v/>
          </cell>
        </row>
        <row r="1120">
          <cell r="A1120" t="str">
            <v/>
          </cell>
        </row>
        <row r="1121">
          <cell r="A1121" t="str">
            <v/>
          </cell>
        </row>
        <row r="1122">
          <cell r="A1122" t="str">
            <v/>
          </cell>
        </row>
        <row r="1123">
          <cell r="A1123" t="str">
            <v/>
          </cell>
        </row>
        <row r="1124">
          <cell r="A1124" t="str">
            <v/>
          </cell>
        </row>
        <row r="1125">
          <cell r="A1125" t="str">
            <v/>
          </cell>
        </row>
        <row r="1126">
          <cell r="A1126" t="str">
            <v/>
          </cell>
        </row>
        <row r="1127">
          <cell r="A1127" t="str">
            <v/>
          </cell>
        </row>
        <row r="1128">
          <cell r="A1128" t="str">
            <v/>
          </cell>
        </row>
        <row r="1129">
          <cell r="A1129" t="str">
            <v/>
          </cell>
        </row>
        <row r="1130">
          <cell r="A1130" t="str">
            <v/>
          </cell>
        </row>
        <row r="1131">
          <cell r="A1131" t="str">
            <v/>
          </cell>
        </row>
        <row r="1132">
          <cell r="A1132" t="str">
            <v/>
          </cell>
        </row>
        <row r="1133">
          <cell r="A1133" t="str">
            <v/>
          </cell>
        </row>
        <row r="1134">
          <cell r="A1134" t="str">
            <v/>
          </cell>
        </row>
        <row r="1135">
          <cell r="A1135" t="str">
            <v/>
          </cell>
        </row>
        <row r="1136">
          <cell r="A1136" t="str">
            <v/>
          </cell>
        </row>
        <row r="1137">
          <cell r="A1137" t="str">
            <v/>
          </cell>
        </row>
        <row r="1138">
          <cell r="A1138" t="str">
            <v/>
          </cell>
        </row>
        <row r="1139">
          <cell r="A1139" t="str">
            <v/>
          </cell>
        </row>
        <row r="1140">
          <cell r="A1140" t="str">
            <v/>
          </cell>
        </row>
        <row r="1141">
          <cell r="A1141" t="str">
            <v/>
          </cell>
        </row>
        <row r="1142">
          <cell r="A1142" t="str">
            <v/>
          </cell>
        </row>
        <row r="1143">
          <cell r="A1143" t="str">
            <v/>
          </cell>
        </row>
        <row r="1144">
          <cell r="A1144" t="str">
            <v/>
          </cell>
        </row>
        <row r="1145">
          <cell r="A1145" t="str">
            <v/>
          </cell>
        </row>
        <row r="1146">
          <cell r="A1146" t="str">
            <v/>
          </cell>
        </row>
        <row r="1147">
          <cell r="A1147" t="str">
            <v/>
          </cell>
        </row>
        <row r="1148">
          <cell r="A1148" t="str">
            <v/>
          </cell>
        </row>
        <row r="1149">
          <cell r="A1149" t="str">
            <v/>
          </cell>
        </row>
        <row r="1150">
          <cell r="A1150" t="str">
            <v/>
          </cell>
        </row>
        <row r="1151">
          <cell r="A1151" t="str">
            <v/>
          </cell>
        </row>
        <row r="1152">
          <cell r="A1152" t="str">
            <v/>
          </cell>
        </row>
        <row r="1153">
          <cell r="A1153" t="str">
            <v/>
          </cell>
        </row>
        <row r="1154">
          <cell r="A1154" t="str">
            <v/>
          </cell>
        </row>
        <row r="1155">
          <cell r="A1155" t="str">
            <v/>
          </cell>
        </row>
        <row r="1156">
          <cell r="A1156" t="str">
            <v/>
          </cell>
        </row>
        <row r="1157">
          <cell r="A1157" t="str">
            <v/>
          </cell>
        </row>
        <row r="1158">
          <cell r="A1158" t="str">
            <v/>
          </cell>
        </row>
        <row r="1159">
          <cell r="A1159" t="str">
            <v/>
          </cell>
        </row>
        <row r="1160">
          <cell r="A1160" t="str">
            <v/>
          </cell>
        </row>
        <row r="1161">
          <cell r="A1161" t="str">
            <v/>
          </cell>
        </row>
        <row r="1162">
          <cell r="A1162" t="str">
            <v/>
          </cell>
        </row>
        <row r="1163">
          <cell r="A1163" t="str">
            <v/>
          </cell>
        </row>
        <row r="1164">
          <cell r="A1164" t="str">
            <v/>
          </cell>
        </row>
        <row r="1165">
          <cell r="A1165" t="str">
            <v/>
          </cell>
        </row>
        <row r="1166">
          <cell r="A1166" t="str">
            <v/>
          </cell>
        </row>
        <row r="1167">
          <cell r="A1167" t="str">
            <v/>
          </cell>
        </row>
        <row r="1168">
          <cell r="A1168" t="str">
            <v/>
          </cell>
        </row>
        <row r="1169">
          <cell r="A1169" t="str">
            <v/>
          </cell>
        </row>
        <row r="1170">
          <cell r="A1170" t="str">
            <v/>
          </cell>
        </row>
        <row r="1171">
          <cell r="A1171" t="str">
            <v/>
          </cell>
        </row>
        <row r="1172">
          <cell r="A1172" t="str">
            <v/>
          </cell>
        </row>
        <row r="1173">
          <cell r="A1173" t="str">
            <v/>
          </cell>
        </row>
        <row r="1174">
          <cell r="A1174" t="str">
            <v/>
          </cell>
        </row>
        <row r="1175">
          <cell r="A1175" t="str">
            <v/>
          </cell>
        </row>
        <row r="1176">
          <cell r="A1176" t="str">
            <v/>
          </cell>
        </row>
        <row r="1177">
          <cell r="A1177" t="str">
            <v/>
          </cell>
        </row>
        <row r="1178">
          <cell r="A1178" t="str">
            <v/>
          </cell>
        </row>
        <row r="1179">
          <cell r="A1179" t="str">
            <v/>
          </cell>
        </row>
        <row r="1180">
          <cell r="A1180" t="str">
            <v/>
          </cell>
        </row>
        <row r="1181">
          <cell r="A1181" t="str">
            <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H35" tableType="xml" totalsRowShown="0" connectionId="1">
  <autoFilter ref="A1:H35" xr:uid="{00000000-0009-0000-0100-000001000000}"/>
  <sortState xmlns:xlrd2="http://schemas.microsoft.com/office/spreadsheetml/2017/richdata2" ref="A2:H35">
    <sortCondition ref="F1:F35"/>
  </sortState>
  <tableColumns count="8">
    <tableColumn id="1" xr3:uid="{00000000-0010-0000-0000-000001000000}" uniqueName="type" name="type">
      <xmlColumnPr mapId="1" xpath="/exchangerates/@type" xmlDataType="string"/>
    </tableColumn>
    <tableColumn id="2" xr3:uid="{00000000-0010-0000-0000-000002000000}" uniqueName="author" name="author">
      <xmlColumnPr mapId="1" xpath="/exchangerates/@author" xmlDataType="string"/>
    </tableColumn>
    <tableColumn id="3" xr3:uid="{00000000-0010-0000-0000-000003000000}" uniqueName="refcur" name="refcur">
      <xmlColumnPr mapId="1" xpath="/exchangerates/@refcur" xmlDataType="string"/>
    </tableColumn>
    <tableColumn id="4" xr3:uid="{00000000-0010-0000-0000-000004000000}" uniqueName="refamt" name="refamt">
      <xmlColumnPr mapId="1" xpath="/exchangerates/@refamt" xmlDataType="integer"/>
    </tableColumn>
    <tableColumn id="5" xr3:uid="{00000000-0010-0000-0000-000005000000}" uniqueName="id" name="id">
      <xmlColumnPr mapId="1" xpath="/exchangerates/dailyrates/@id" xmlDataType="date"/>
    </tableColumn>
    <tableColumn id="6" xr3:uid="{00000000-0010-0000-0000-000006000000}" uniqueName="code" name="code">
      <xmlColumnPr mapId="1" xpath="/exchangerates/dailyrates/currency/@code" xmlDataType="string"/>
    </tableColumn>
    <tableColumn id="7" xr3:uid="{00000000-0010-0000-0000-000007000000}" uniqueName="desc" name="desc">
      <xmlColumnPr mapId="1" xpath="/exchangerates/dailyrates/currency/@desc" xmlDataType="string"/>
    </tableColumn>
    <tableColumn id="8" xr3:uid="{00000000-0010-0000-0000-000008000000}" uniqueName="rate" name="rate">
      <xmlColumnPr mapId="1" xpath="/exchangerates/dailyrates/currency/@rate"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hrbefordring@regionsjaelland.dk"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khrbefordring@regionsjaelland.d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17" Type="http://schemas.openxmlformats.org/officeDocument/2006/relationships/hyperlink" Target="mailto:hahj@" TargetMode="External"/><Relationship Id="rId21" Type="http://schemas.openxmlformats.org/officeDocument/2006/relationships/hyperlink" Target="mailto:tlcr@" TargetMode="External"/><Relationship Id="rId42" Type="http://schemas.openxmlformats.org/officeDocument/2006/relationships/hyperlink" Target="mailto:bjas@" TargetMode="External"/><Relationship Id="rId63" Type="http://schemas.openxmlformats.org/officeDocument/2006/relationships/hyperlink" Target="mailto:agj@" TargetMode="External"/><Relationship Id="rId84" Type="http://schemas.openxmlformats.org/officeDocument/2006/relationships/hyperlink" Target="mailto:jagr@" TargetMode="External"/><Relationship Id="rId138" Type="http://schemas.openxmlformats.org/officeDocument/2006/relationships/hyperlink" Target="mailto:smbc@" TargetMode="External"/><Relationship Id="rId159" Type="http://schemas.openxmlformats.org/officeDocument/2006/relationships/hyperlink" Target="mailto:bn@" TargetMode="External"/><Relationship Id="rId170" Type="http://schemas.openxmlformats.org/officeDocument/2006/relationships/hyperlink" Target="mailto:lmn@" TargetMode="External"/><Relationship Id="rId191" Type="http://schemas.openxmlformats.org/officeDocument/2006/relationships/hyperlink" Target="mailto:pjes@" TargetMode="External"/><Relationship Id="rId205" Type="http://schemas.openxmlformats.org/officeDocument/2006/relationships/drawing" Target="../drawings/drawing3.xml"/><Relationship Id="rId107" Type="http://schemas.openxmlformats.org/officeDocument/2006/relationships/hyperlink" Target="mailto:slis@" TargetMode="External"/><Relationship Id="rId11" Type="http://schemas.openxmlformats.org/officeDocument/2006/relationships/hyperlink" Target="mailto:tlcr@" TargetMode="External"/><Relationship Id="rId32" Type="http://schemas.openxmlformats.org/officeDocument/2006/relationships/hyperlink" Target="mailto:lsha@" TargetMode="External"/><Relationship Id="rId53" Type="http://schemas.openxmlformats.org/officeDocument/2006/relationships/hyperlink" Target="mailto:imp@" TargetMode="External"/><Relationship Id="rId74" Type="http://schemas.openxmlformats.org/officeDocument/2006/relationships/hyperlink" Target="mailto:kln@" TargetMode="External"/><Relationship Id="rId128" Type="http://schemas.openxmlformats.org/officeDocument/2006/relationships/hyperlink" Target="mailto:isr@" TargetMode="External"/><Relationship Id="rId149" Type="http://schemas.openxmlformats.org/officeDocument/2006/relationships/hyperlink" Target="mailto:jsv@" TargetMode="External"/><Relationship Id="rId5" Type="http://schemas.openxmlformats.org/officeDocument/2006/relationships/hyperlink" Target="mailto:slis@" TargetMode="External"/><Relationship Id="rId95" Type="http://schemas.openxmlformats.org/officeDocument/2006/relationships/hyperlink" Target="mailto:mae@" TargetMode="External"/><Relationship Id="rId160" Type="http://schemas.openxmlformats.org/officeDocument/2006/relationships/hyperlink" Target="mailto:bn@" TargetMode="External"/><Relationship Id="rId181" Type="http://schemas.openxmlformats.org/officeDocument/2006/relationships/hyperlink" Target="mailto:bn@" TargetMode="External"/><Relationship Id="rId22" Type="http://schemas.openxmlformats.org/officeDocument/2006/relationships/hyperlink" Target="mailto:pipe@" TargetMode="External"/><Relationship Id="rId43" Type="http://schemas.openxmlformats.org/officeDocument/2006/relationships/hyperlink" Target="mailto:bjas@" TargetMode="External"/><Relationship Id="rId64" Type="http://schemas.openxmlformats.org/officeDocument/2006/relationships/hyperlink" Target="mailto:agj@" TargetMode="External"/><Relationship Id="rId118" Type="http://schemas.openxmlformats.org/officeDocument/2006/relationships/hyperlink" Target="mailto:hahj@" TargetMode="External"/><Relationship Id="rId139" Type="http://schemas.openxmlformats.org/officeDocument/2006/relationships/hyperlink" Target="mailto:smbc@" TargetMode="External"/><Relationship Id="rId85" Type="http://schemas.openxmlformats.org/officeDocument/2006/relationships/hyperlink" Target="mailto:jagr@" TargetMode="External"/><Relationship Id="rId150" Type="http://schemas.openxmlformats.org/officeDocument/2006/relationships/hyperlink" Target="mailto:bn@" TargetMode="External"/><Relationship Id="rId171" Type="http://schemas.openxmlformats.org/officeDocument/2006/relationships/hyperlink" Target="mailto:lmn@" TargetMode="External"/><Relationship Id="rId192" Type="http://schemas.openxmlformats.org/officeDocument/2006/relationships/hyperlink" Target="mailto:pjes@" TargetMode="External"/><Relationship Id="rId206" Type="http://schemas.openxmlformats.org/officeDocument/2006/relationships/vmlDrawing" Target="../drawings/vmlDrawing2.vml"/><Relationship Id="rId12" Type="http://schemas.openxmlformats.org/officeDocument/2006/relationships/hyperlink" Target="mailto:tlcr@" TargetMode="External"/><Relationship Id="rId33" Type="http://schemas.openxmlformats.org/officeDocument/2006/relationships/hyperlink" Target="mailto:tlcr@" TargetMode="External"/><Relationship Id="rId108" Type="http://schemas.openxmlformats.org/officeDocument/2006/relationships/hyperlink" Target="mailto:slis@" TargetMode="External"/><Relationship Id="rId129" Type="http://schemas.openxmlformats.org/officeDocument/2006/relationships/hyperlink" Target="mailto:isr@" TargetMode="External"/><Relationship Id="rId54" Type="http://schemas.openxmlformats.org/officeDocument/2006/relationships/hyperlink" Target="mailto:imp@" TargetMode="External"/><Relationship Id="rId75" Type="http://schemas.openxmlformats.org/officeDocument/2006/relationships/hyperlink" Target="mailto:kln@" TargetMode="External"/><Relationship Id="rId96" Type="http://schemas.openxmlformats.org/officeDocument/2006/relationships/hyperlink" Target="mailto:hhen@" TargetMode="External"/><Relationship Id="rId140" Type="http://schemas.openxmlformats.org/officeDocument/2006/relationships/hyperlink" Target="mailto:smbc@" TargetMode="External"/><Relationship Id="rId161" Type="http://schemas.openxmlformats.org/officeDocument/2006/relationships/hyperlink" Target="mailto:bn@" TargetMode="External"/><Relationship Id="rId182" Type="http://schemas.openxmlformats.org/officeDocument/2006/relationships/hyperlink" Target="mailto:bn@" TargetMode="External"/><Relationship Id="rId6" Type="http://schemas.openxmlformats.org/officeDocument/2006/relationships/hyperlink" Target="mailto:slis@" TargetMode="External"/><Relationship Id="rId23" Type="http://schemas.openxmlformats.org/officeDocument/2006/relationships/hyperlink" Target="mailto:pipe@" TargetMode="External"/><Relationship Id="rId119" Type="http://schemas.openxmlformats.org/officeDocument/2006/relationships/hyperlink" Target="mailto:kirch@" TargetMode="External"/><Relationship Id="rId44" Type="http://schemas.openxmlformats.org/officeDocument/2006/relationships/hyperlink" Target="mailto:dmr@" TargetMode="External"/><Relationship Id="rId65" Type="http://schemas.openxmlformats.org/officeDocument/2006/relationships/hyperlink" Target="mailto:dmr@" TargetMode="External"/><Relationship Id="rId86" Type="http://schemas.openxmlformats.org/officeDocument/2006/relationships/hyperlink" Target="mailto:gath@" TargetMode="External"/><Relationship Id="rId130" Type="http://schemas.openxmlformats.org/officeDocument/2006/relationships/hyperlink" Target="mailto:isr@" TargetMode="External"/><Relationship Id="rId151" Type="http://schemas.openxmlformats.org/officeDocument/2006/relationships/hyperlink" Target="mailto:bn@" TargetMode="External"/><Relationship Id="rId172" Type="http://schemas.openxmlformats.org/officeDocument/2006/relationships/hyperlink" Target="mailto:isr@" TargetMode="External"/><Relationship Id="rId193" Type="http://schemas.openxmlformats.org/officeDocument/2006/relationships/hyperlink" Target="mailto:pjes@" TargetMode="External"/><Relationship Id="rId207" Type="http://schemas.openxmlformats.org/officeDocument/2006/relationships/comments" Target="../comments2.xml"/><Relationship Id="rId13" Type="http://schemas.openxmlformats.org/officeDocument/2006/relationships/hyperlink" Target="mailto:hlhn@" TargetMode="External"/><Relationship Id="rId109" Type="http://schemas.openxmlformats.org/officeDocument/2006/relationships/hyperlink" Target="mailto:khrteamnykkonservfael@" TargetMode="External"/><Relationship Id="rId34" Type="http://schemas.openxmlformats.org/officeDocument/2006/relationships/hyperlink" Target="mailto:mhaf@" TargetMode="External"/><Relationship Id="rId55" Type="http://schemas.openxmlformats.org/officeDocument/2006/relationships/hyperlink" Target="mailto:imp@" TargetMode="External"/><Relationship Id="rId76" Type="http://schemas.openxmlformats.org/officeDocument/2006/relationships/hyperlink" Target="mailto:kln@" TargetMode="External"/><Relationship Id="rId97" Type="http://schemas.openxmlformats.org/officeDocument/2006/relationships/hyperlink" Target="mailto:hhen@" TargetMode="External"/><Relationship Id="rId120" Type="http://schemas.openxmlformats.org/officeDocument/2006/relationships/hyperlink" Target="mailto:kip@" TargetMode="External"/><Relationship Id="rId141" Type="http://schemas.openxmlformats.org/officeDocument/2006/relationships/hyperlink" Target="mailto:smbc@" TargetMode="External"/><Relationship Id="rId7" Type="http://schemas.openxmlformats.org/officeDocument/2006/relationships/hyperlink" Target="mailto:ckrt@" TargetMode="External"/><Relationship Id="rId162" Type="http://schemas.openxmlformats.org/officeDocument/2006/relationships/hyperlink" Target="mailto:bn@" TargetMode="External"/><Relationship Id="rId183" Type="http://schemas.openxmlformats.org/officeDocument/2006/relationships/hyperlink" Target="mailto:bn@" TargetMode="External"/><Relationship Id="rId24" Type="http://schemas.openxmlformats.org/officeDocument/2006/relationships/hyperlink" Target="mailto:tbmu@" TargetMode="External"/><Relationship Id="rId40" Type="http://schemas.openxmlformats.org/officeDocument/2006/relationships/hyperlink" Target="mailto:bjas@" TargetMode="External"/><Relationship Id="rId45" Type="http://schemas.openxmlformats.org/officeDocument/2006/relationships/hyperlink" Target="mailto:dmr@" TargetMode="External"/><Relationship Id="rId66" Type="http://schemas.openxmlformats.org/officeDocument/2006/relationships/hyperlink" Target="mailto:dmr@" TargetMode="External"/><Relationship Id="rId87" Type="http://schemas.openxmlformats.org/officeDocument/2006/relationships/hyperlink" Target="mailto:lijpe@" TargetMode="External"/><Relationship Id="rId110" Type="http://schemas.openxmlformats.org/officeDocument/2006/relationships/hyperlink" Target="mailto:khrteamnykkonservfael@" TargetMode="External"/><Relationship Id="rId115" Type="http://schemas.openxmlformats.org/officeDocument/2006/relationships/hyperlink" Target="mailto:hahj@" TargetMode="External"/><Relationship Id="rId131" Type="http://schemas.openxmlformats.org/officeDocument/2006/relationships/hyperlink" Target="mailto:amla@" TargetMode="External"/><Relationship Id="rId136" Type="http://schemas.openxmlformats.org/officeDocument/2006/relationships/hyperlink" Target="mailto:gj@" TargetMode="External"/><Relationship Id="rId157" Type="http://schemas.openxmlformats.org/officeDocument/2006/relationships/hyperlink" Target="mailto:jsv@" TargetMode="External"/><Relationship Id="rId178" Type="http://schemas.openxmlformats.org/officeDocument/2006/relationships/hyperlink" Target="mailto:isr@" TargetMode="External"/><Relationship Id="rId61" Type="http://schemas.openxmlformats.org/officeDocument/2006/relationships/hyperlink" Target="mailto:agj@" TargetMode="External"/><Relationship Id="rId82" Type="http://schemas.openxmlformats.org/officeDocument/2006/relationships/hyperlink" Target="mailto:jagr@" TargetMode="External"/><Relationship Id="rId152" Type="http://schemas.openxmlformats.org/officeDocument/2006/relationships/hyperlink" Target="mailto:jsv@" TargetMode="External"/><Relationship Id="rId173" Type="http://schemas.openxmlformats.org/officeDocument/2006/relationships/hyperlink" Target="mailto:isr@" TargetMode="External"/><Relationship Id="rId194" Type="http://schemas.openxmlformats.org/officeDocument/2006/relationships/hyperlink" Target="mailto:pjes@" TargetMode="External"/><Relationship Id="rId199" Type="http://schemas.openxmlformats.org/officeDocument/2006/relationships/hyperlink" Target="mailto:pjes@" TargetMode="External"/><Relationship Id="rId203" Type="http://schemas.openxmlformats.org/officeDocument/2006/relationships/hyperlink" Target="mailto:khrbefordring@regionsjaelland.dk" TargetMode="External"/><Relationship Id="rId19" Type="http://schemas.openxmlformats.org/officeDocument/2006/relationships/hyperlink" Target="mailto:lsha@" TargetMode="External"/><Relationship Id="rId14" Type="http://schemas.openxmlformats.org/officeDocument/2006/relationships/hyperlink" Target="mailto:hlhn@" TargetMode="External"/><Relationship Id="rId30" Type="http://schemas.openxmlformats.org/officeDocument/2006/relationships/hyperlink" Target="mailto:tlcr@" TargetMode="External"/><Relationship Id="rId35" Type="http://schemas.openxmlformats.org/officeDocument/2006/relationships/hyperlink" Target="mailto:mhaf@" TargetMode="External"/><Relationship Id="rId56" Type="http://schemas.openxmlformats.org/officeDocument/2006/relationships/hyperlink" Target="mailto:kln@" TargetMode="External"/><Relationship Id="rId77" Type="http://schemas.openxmlformats.org/officeDocument/2006/relationships/hyperlink" Target="mailto:aaer@" TargetMode="External"/><Relationship Id="rId100" Type="http://schemas.openxmlformats.org/officeDocument/2006/relationships/hyperlink" Target="mailto:dmjn@" TargetMode="External"/><Relationship Id="rId105" Type="http://schemas.openxmlformats.org/officeDocument/2006/relationships/hyperlink" Target="mailto:ibp@" TargetMode="External"/><Relationship Id="rId126" Type="http://schemas.openxmlformats.org/officeDocument/2006/relationships/hyperlink" Target="mailto:smbc@" TargetMode="External"/><Relationship Id="rId147" Type="http://schemas.openxmlformats.org/officeDocument/2006/relationships/hyperlink" Target="mailto:bn@" TargetMode="External"/><Relationship Id="rId168" Type="http://schemas.openxmlformats.org/officeDocument/2006/relationships/hyperlink" Target="mailto:jsv@" TargetMode="External"/><Relationship Id="rId8" Type="http://schemas.openxmlformats.org/officeDocument/2006/relationships/hyperlink" Target="mailto:lhbu@" TargetMode="External"/><Relationship Id="rId51" Type="http://schemas.openxmlformats.org/officeDocument/2006/relationships/hyperlink" Target="mailto:hvpe@" TargetMode="External"/><Relationship Id="rId72" Type="http://schemas.openxmlformats.org/officeDocument/2006/relationships/hyperlink" Target="mailto:imp@" TargetMode="External"/><Relationship Id="rId93" Type="http://schemas.openxmlformats.org/officeDocument/2006/relationships/hyperlink" Target="mailto:lijpe@" TargetMode="External"/><Relationship Id="rId98" Type="http://schemas.openxmlformats.org/officeDocument/2006/relationships/hyperlink" Target="mailto:lmn@" TargetMode="External"/><Relationship Id="rId121" Type="http://schemas.openxmlformats.org/officeDocument/2006/relationships/hyperlink" Target="mailto:kirch@" TargetMode="External"/><Relationship Id="rId142" Type="http://schemas.openxmlformats.org/officeDocument/2006/relationships/hyperlink" Target="mailto:ag@" TargetMode="External"/><Relationship Id="rId163" Type="http://schemas.openxmlformats.org/officeDocument/2006/relationships/hyperlink" Target="mailto:jsv@" TargetMode="External"/><Relationship Id="rId184" Type="http://schemas.openxmlformats.org/officeDocument/2006/relationships/hyperlink" Target="mailto:bn@" TargetMode="External"/><Relationship Id="rId189" Type="http://schemas.openxmlformats.org/officeDocument/2006/relationships/hyperlink" Target="mailto:pjes@" TargetMode="External"/><Relationship Id="rId3" Type="http://schemas.openxmlformats.org/officeDocument/2006/relationships/hyperlink" Target="mailto:lsha@" TargetMode="External"/><Relationship Id="rId25" Type="http://schemas.openxmlformats.org/officeDocument/2006/relationships/hyperlink" Target="mailto:ckrt@" TargetMode="External"/><Relationship Id="rId46" Type="http://schemas.openxmlformats.org/officeDocument/2006/relationships/hyperlink" Target="mailto:gdh@" TargetMode="External"/><Relationship Id="rId67" Type="http://schemas.openxmlformats.org/officeDocument/2006/relationships/hyperlink" Target="mailto:dmr@" TargetMode="External"/><Relationship Id="rId116" Type="http://schemas.openxmlformats.org/officeDocument/2006/relationships/hyperlink" Target="mailto:hahj@" TargetMode="External"/><Relationship Id="rId137" Type="http://schemas.openxmlformats.org/officeDocument/2006/relationships/hyperlink" Target="mailto:hecr@" TargetMode="External"/><Relationship Id="rId158" Type="http://schemas.openxmlformats.org/officeDocument/2006/relationships/hyperlink" Target="mailto:bn@" TargetMode="External"/><Relationship Id="rId20" Type="http://schemas.openxmlformats.org/officeDocument/2006/relationships/hyperlink" Target="mailto:tbmu@" TargetMode="External"/><Relationship Id="rId41" Type="http://schemas.openxmlformats.org/officeDocument/2006/relationships/hyperlink" Target="mailto:bjas@" TargetMode="External"/><Relationship Id="rId62" Type="http://schemas.openxmlformats.org/officeDocument/2006/relationships/hyperlink" Target="mailto:agj@" TargetMode="External"/><Relationship Id="rId83" Type="http://schemas.openxmlformats.org/officeDocument/2006/relationships/hyperlink" Target="mailto:jagr@" TargetMode="External"/><Relationship Id="rId88" Type="http://schemas.openxmlformats.org/officeDocument/2006/relationships/hyperlink" Target="mailto:lijpe@" TargetMode="External"/><Relationship Id="rId111" Type="http://schemas.openxmlformats.org/officeDocument/2006/relationships/hyperlink" Target="mailto:hahj@" TargetMode="External"/><Relationship Id="rId132" Type="http://schemas.openxmlformats.org/officeDocument/2006/relationships/hyperlink" Target="mailto:amla@" TargetMode="External"/><Relationship Id="rId153" Type="http://schemas.openxmlformats.org/officeDocument/2006/relationships/hyperlink" Target="mailto:jsv@" TargetMode="External"/><Relationship Id="rId174" Type="http://schemas.openxmlformats.org/officeDocument/2006/relationships/hyperlink" Target="mailto:isr@" TargetMode="External"/><Relationship Id="rId179" Type="http://schemas.openxmlformats.org/officeDocument/2006/relationships/hyperlink" Target="mailto:isr@" TargetMode="External"/><Relationship Id="rId195" Type="http://schemas.openxmlformats.org/officeDocument/2006/relationships/hyperlink" Target="mailto:pjes@" TargetMode="External"/><Relationship Id="rId190" Type="http://schemas.openxmlformats.org/officeDocument/2006/relationships/hyperlink" Target="mailto:pjes@" TargetMode="External"/><Relationship Id="rId204" Type="http://schemas.openxmlformats.org/officeDocument/2006/relationships/printerSettings" Target="../printerSettings/printerSettings3.bin"/><Relationship Id="rId15" Type="http://schemas.openxmlformats.org/officeDocument/2006/relationships/hyperlink" Target="mailto:tbmu@" TargetMode="External"/><Relationship Id="rId36" Type="http://schemas.openxmlformats.org/officeDocument/2006/relationships/hyperlink" Target="mailto:tbmu@" TargetMode="External"/><Relationship Id="rId57" Type="http://schemas.openxmlformats.org/officeDocument/2006/relationships/hyperlink" Target="mailto:ktan@" TargetMode="External"/><Relationship Id="rId106" Type="http://schemas.openxmlformats.org/officeDocument/2006/relationships/hyperlink" Target="mailto:ibp@" TargetMode="External"/><Relationship Id="rId127" Type="http://schemas.openxmlformats.org/officeDocument/2006/relationships/hyperlink" Target="mailto:isr@" TargetMode="External"/><Relationship Id="rId10" Type="http://schemas.openxmlformats.org/officeDocument/2006/relationships/hyperlink" Target="mailto:tlcr@" TargetMode="External"/><Relationship Id="rId31" Type="http://schemas.openxmlformats.org/officeDocument/2006/relationships/hyperlink" Target="mailto:hlhn@" TargetMode="External"/><Relationship Id="rId52" Type="http://schemas.openxmlformats.org/officeDocument/2006/relationships/hyperlink" Target="mailto:imp@" TargetMode="External"/><Relationship Id="rId73" Type="http://schemas.openxmlformats.org/officeDocument/2006/relationships/hyperlink" Target="mailto:kln@" TargetMode="External"/><Relationship Id="rId78" Type="http://schemas.openxmlformats.org/officeDocument/2006/relationships/hyperlink" Target="mailto:aaer@" TargetMode="External"/><Relationship Id="rId94" Type="http://schemas.openxmlformats.org/officeDocument/2006/relationships/hyperlink" Target="mailto:ob@" TargetMode="External"/><Relationship Id="rId99" Type="http://schemas.openxmlformats.org/officeDocument/2006/relationships/hyperlink" Target="mailto:lmn@" TargetMode="External"/><Relationship Id="rId101" Type="http://schemas.openxmlformats.org/officeDocument/2006/relationships/hyperlink" Target="mailto:dmjn@" TargetMode="External"/><Relationship Id="rId122" Type="http://schemas.openxmlformats.org/officeDocument/2006/relationships/hyperlink" Target="mailto:hahj@" TargetMode="External"/><Relationship Id="rId143" Type="http://schemas.openxmlformats.org/officeDocument/2006/relationships/hyperlink" Target="mailto:ag@" TargetMode="External"/><Relationship Id="rId148" Type="http://schemas.openxmlformats.org/officeDocument/2006/relationships/hyperlink" Target="mailto:bn@" TargetMode="External"/><Relationship Id="rId164" Type="http://schemas.openxmlformats.org/officeDocument/2006/relationships/hyperlink" Target="mailto:jsv@" TargetMode="External"/><Relationship Id="rId169" Type="http://schemas.openxmlformats.org/officeDocument/2006/relationships/hyperlink" Target="mailto:lmn@" TargetMode="External"/><Relationship Id="rId185" Type="http://schemas.openxmlformats.org/officeDocument/2006/relationships/hyperlink" Target="mailto:bn@" TargetMode="External"/><Relationship Id="rId4" Type="http://schemas.openxmlformats.org/officeDocument/2006/relationships/hyperlink" Target="mailto:slis@" TargetMode="External"/><Relationship Id="rId9" Type="http://schemas.openxmlformats.org/officeDocument/2006/relationships/hyperlink" Target="mailto:lhbu@" TargetMode="External"/><Relationship Id="rId180" Type="http://schemas.openxmlformats.org/officeDocument/2006/relationships/hyperlink" Target="mailto:isr@" TargetMode="External"/><Relationship Id="rId26" Type="http://schemas.openxmlformats.org/officeDocument/2006/relationships/hyperlink" Target="mailto:lsha@" TargetMode="External"/><Relationship Id="rId47" Type="http://schemas.openxmlformats.org/officeDocument/2006/relationships/hyperlink" Target="mailto:gdh@" TargetMode="External"/><Relationship Id="rId68" Type="http://schemas.openxmlformats.org/officeDocument/2006/relationships/hyperlink" Target="mailto:gdh@" TargetMode="External"/><Relationship Id="rId89" Type="http://schemas.openxmlformats.org/officeDocument/2006/relationships/hyperlink" Target="mailto:lijpe@" TargetMode="External"/><Relationship Id="rId112" Type="http://schemas.openxmlformats.org/officeDocument/2006/relationships/hyperlink" Target="mailto:hahj@" TargetMode="External"/><Relationship Id="rId133" Type="http://schemas.openxmlformats.org/officeDocument/2006/relationships/hyperlink" Target="mailto:gj@" TargetMode="External"/><Relationship Id="rId154" Type="http://schemas.openxmlformats.org/officeDocument/2006/relationships/hyperlink" Target="mailto:jsv@" TargetMode="External"/><Relationship Id="rId175" Type="http://schemas.openxmlformats.org/officeDocument/2006/relationships/hyperlink" Target="mailto:isr@" TargetMode="External"/><Relationship Id="rId196" Type="http://schemas.openxmlformats.org/officeDocument/2006/relationships/hyperlink" Target="mailto:pjes@" TargetMode="External"/><Relationship Id="rId200" Type="http://schemas.openxmlformats.org/officeDocument/2006/relationships/hyperlink" Target="mailto:ag@" TargetMode="External"/><Relationship Id="rId16" Type="http://schemas.openxmlformats.org/officeDocument/2006/relationships/hyperlink" Target="mailto:ckrt@" TargetMode="External"/><Relationship Id="rId37" Type="http://schemas.openxmlformats.org/officeDocument/2006/relationships/hyperlink" Target="mailto:lsha@" TargetMode="External"/><Relationship Id="rId58" Type="http://schemas.openxmlformats.org/officeDocument/2006/relationships/hyperlink" Target="mailto:ktan@" TargetMode="External"/><Relationship Id="rId79" Type="http://schemas.openxmlformats.org/officeDocument/2006/relationships/hyperlink" Target="mailto:aaer@" TargetMode="External"/><Relationship Id="rId102" Type="http://schemas.openxmlformats.org/officeDocument/2006/relationships/hyperlink" Target="mailto:dmjn@" TargetMode="External"/><Relationship Id="rId123" Type="http://schemas.openxmlformats.org/officeDocument/2006/relationships/hyperlink" Target="mailto:bson@" TargetMode="External"/><Relationship Id="rId144" Type="http://schemas.openxmlformats.org/officeDocument/2006/relationships/hyperlink" Target="mailto:ag@" TargetMode="External"/><Relationship Id="rId90" Type="http://schemas.openxmlformats.org/officeDocument/2006/relationships/hyperlink" Target="mailto:lijpe@" TargetMode="External"/><Relationship Id="rId165" Type="http://schemas.openxmlformats.org/officeDocument/2006/relationships/hyperlink" Target="mailto:jsv@" TargetMode="External"/><Relationship Id="rId186" Type="http://schemas.openxmlformats.org/officeDocument/2006/relationships/hyperlink" Target="mailto:ag@" TargetMode="External"/><Relationship Id="rId27" Type="http://schemas.openxmlformats.org/officeDocument/2006/relationships/hyperlink" Target="mailto:tbmu@" TargetMode="External"/><Relationship Id="rId48" Type="http://schemas.openxmlformats.org/officeDocument/2006/relationships/hyperlink" Target="mailto:gdh@" TargetMode="External"/><Relationship Id="rId69" Type="http://schemas.openxmlformats.org/officeDocument/2006/relationships/hyperlink" Target="mailto:hvpe@" TargetMode="External"/><Relationship Id="rId113" Type="http://schemas.openxmlformats.org/officeDocument/2006/relationships/hyperlink" Target="mailto:hahj@" TargetMode="External"/><Relationship Id="rId134" Type="http://schemas.openxmlformats.org/officeDocument/2006/relationships/hyperlink" Target="mailto:gj@" TargetMode="External"/><Relationship Id="rId80" Type="http://schemas.openxmlformats.org/officeDocument/2006/relationships/hyperlink" Target="mailto:aaer@" TargetMode="External"/><Relationship Id="rId155" Type="http://schemas.openxmlformats.org/officeDocument/2006/relationships/hyperlink" Target="mailto:bn@" TargetMode="External"/><Relationship Id="rId176" Type="http://schemas.openxmlformats.org/officeDocument/2006/relationships/hyperlink" Target="mailto:isr@" TargetMode="External"/><Relationship Id="rId197" Type="http://schemas.openxmlformats.org/officeDocument/2006/relationships/hyperlink" Target="mailto:pjes@" TargetMode="External"/><Relationship Id="rId201" Type="http://schemas.openxmlformats.org/officeDocument/2006/relationships/hyperlink" Target="mailto:pjes@" TargetMode="External"/><Relationship Id="rId17" Type="http://schemas.openxmlformats.org/officeDocument/2006/relationships/hyperlink" Target="mailto:jubg@" TargetMode="External"/><Relationship Id="rId38" Type="http://schemas.openxmlformats.org/officeDocument/2006/relationships/hyperlink" Target="mailto:agj@" TargetMode="External"/><Relationship Id="rId59" Type="http://schemas.openxmlformats.org/officeDocument/2006/relationships/hyperlink" Target="mailto:aaer@" TargetMode="External"/><Relationship Id="rId103" Type="http://schemas.openxmlformats.org/officeDocument/2006/relationships/hyperlink" Target="mailto:dmjn@" TargetMode="External"/><Relationship Id="rId124" Type="http://schemas.openxmlformats.org/officeDocument/2006/relationships/hyperlink" Target="mailto:hahj@" TargetMode="External"/><Relationship Id="rId70" Type="http://schemas.openxmlformats.org/officeDocument/2006/relationships/hyperlink" Target="mailto:hvpe@" TargetMode="External"/><Relationship Id="rId91" Type="http://schemas.openxmlformats.org/officeDocument/2006/relationships/hyperlink" Target="mailto:lijpe@" TargetMode="External"/><Relationship Id="rId145" Type="http://schemas.openxmlformats.org/officeDocument/2006/relationships/hyperlink" Target="mailto:jsv@" TargetMode="External"/><Relationship Id="rId166" Type="http://schemas.openxmlformats.org/officeDocument/2006/relationships/hyperlink" Target="mailto:jsv@" TargetMode="External"/><Relationship Id="rId187" Type="http://schemas.openxmlformats.org/officeDocument/2006/relationships/hyperlink" Target="mailto:ag@" TargetMode="External"/><Relationship Id="rId1" Type="http://schemas.openxmlformats.org/officeDocument/2006/relationships/hyperlink" Target="mailto:lhbu@" TargetMode="External"/><Relationship Id="rId28" Type="http://schemas.openxmlformats.org/officeDocument/2006/relationships/hyperlink" Target="mailto:jubg@" TargetMode="External"/><Relationship Id="rId49" Type="http://schemas.openxmlformats.org/officeDocument/2006/relationships/hyperlink" Target="mailto:gdh@" TargetMode="External"/><Relationship Id="rId114" Type="http://schemas.openxmlformats.org/officeDocument/2006/relationships/hyperlink" Target="mailto:hahj@" TargetMode="External"/><Relationship Id="rId60" Type="http://schemas.openxmlformats.org/officeDocument/2006/relationships/hyperlink" Target="mailto:agj@" TargetMode="External"/><Relationship Id="rId81" Type="http://schemas.openxmlformats.org/officeDocument/2006/relationships/hyperlink" Target="mailto:agj@" TargetMode="External"/><Relationship Id="rId135" Type="http://schemas.openxmlformats.org/officeDocument/2006/relationships/hyperlink" Target="mailto:ksse@" TargetMode="External"/><Relationship Id="rId156" Type="http://schemas.openxmlformats.org/officeDocument/2006/relationships/hyperlink" Target="mailto:jsv@" TargetMode="External"/><Relationship Id="rId177" Type="http://schemas.openxmlformats.org/officeDocument/2006/relationships/hyperlink" Target="mailto:isr@" TargetMode="External"/><Relationship Id="rId198" Type="http://schemas.openxmlformats.org/officeDocument/2006/relationships/hyperlink" Target="mailto:pjes@" TargetMode="External"/><Relationship Id="rId202" Type="http://schemas.openxmlformats.org/officeDocument/2006/relationships/hyperlink" Target="mailto:pjes@" TargetMode="External"/><Relationship Id="rId18" Type="http://schemas.openxmlformats.org/officeDocument/2006/relationships/hyperlink" Target="mailto:jubg@" TargetMode="External"/><Relationship Id="rId39" Type="http://schemas.openxmlformats.org/officeDocument/2006/relationships/hyperlink" Target="mailto:agj@" TargetMode="External"/><Relationship Id="rId50" Type="http://schemas.openxmlformats.org/officeDocument/2006/relationships/hyperlink" Target="mailto:gdh@" TargetMode="External"/><Relationship Id="rId104" Type="http://schemas.openxmlformats.org/officeDocument/2006/relationships/hyperlink" Target="mailto:dmjn@" TargetMode="External"/><Relationship Id="rId125" Type="http://schemas.openxmlformats.org/officeDocument/2006/relationships/hyperlink" Target="mailto:mae@" TargetMode="External"/><Relationship Id="rId146" Type="http://schemas.openxmlformats.org/officeDocument/2006/relationships/hyperlink" Target="mailto:bn@" TargetMode="External"/><Relationship Id="rId167" Type="http://schemas.openxmlformats.org/officeDocument/2006/relationships/hyperlink" Target="mailto:jsv@" TargetMode="External"/><Relationship Id="rId188" Type="http://schemas.openxmlformats.org/officeDocument/2006/relationships/hyperlink" Target="mailto:pjes@" TargetMode="External"/><Relationship Id="rId71" Type="http://schemas.openxmlformats.org/officeDocument/2006/relationships/hyperlink" Target="mailto:imp@" TargetMode="External"/><Relationship Id="rId92" Type="http://schemas.openxmlformats.org/officeDocument/2006/relationships/hyperlink" Target="mailto:lijpe@" TargetMode="External"/><Relationship Id="rId2" Type="http://schemas.openxmlformats.org/officeDocument/2006/relationships/hyperlink" Target="mailto:lsha@" TargetMode="External"/><Relationship Id="rId29" Type="http://schemas.openxmlformats.org/officeDocument/2006/relationships/hyperlink" Target="mailto:jubg@"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mailto:khr-loen-team4@regionsjaelland.dk" TargetMode="External"/><Relationship Id="rId21" Type="http://schemas.openxmlformats.org/officeDocument/2006/relationships/hyperlink" Target="mailto:khr-loen-team5@regionsjaelland.dk" TargetMode="External"/><Relationship Id="rId42" Type="http://schemas.openxmlformats.org/officeDocument/2006/relationships/hyperlink" Target="mailto:khr-loen-team1@regionsjaelland.dk" TargetMode="External"/><Relationship Id="rId63" Type="http://schemas.openxmlformats.org/officeDocument/2006/relationships/hyperlink" Target="mailto:khr-loen-team1@regionsjaelland.dk" TargetMode="External"/><Relationship Id="rId84" Type="http://schemas.openxmlformats.org/officeDocument/2006/relationships/hyperlink" Target="mailto:khr-loen-team1@regionsjaelland.dk" TargetMode="External"/><Relationship Id="rId138" Type="http://schemas.openxmlformats.org/officeDocument/2006/relationships/hyperlink" Target="mailto:khr-loen-team7@regionsjaelland.dk" TargetMode="External"/><Relationship Id="rId159" Type="http://schemas.openxmlformats.org/officeDocument/2006/relationships/hyperlink" Target="mailto:khr-loen-team6@regionsjaelland.dk" TargetMode="External"/><Relationship Id="rId170" Type="http://schemas.openxmlformats.org/officeDocument/2006/relationships/hyperlink" Target="mailto:khr-loen-team10@regionsjaelland.dk" TargetMode="External"/><Relationship Id="rId107" Type="http://schemas.openxmlformats.org/officeDocument/2006/relationships/hyperlink" Target="mailto:khr-loen-team4@regionsjaelland.dk" TargetMode="External"/><Relationship Id="rId11" Type="http://schemas.openxmlformats.org/officeDocument/2006/relationships/hyperlink" Target="mailto:khr-loen-team1@regionsjaelland.dk" TargetMode="External"/><Relationship Id="rId32" Type="http://schemas.openxmlformats.org/officeDocument/2006/relationships/hyperlink" Target="mailto:khr-loen-team1@regionsjaelland.dk" TargetMode="External"/><Relationship Id="rId53" Type="http://schemas.openxmlformats.org/officeDocument/2006/relationships/hyperlink" Target="mailto:khr-loen-team1@regionsjaelland.dk" TargetMode="External"/><Relationship Id="rId74" Type="http://schemas.openxmlformats.org/officeDocument/2006/relationships/hyperlink" Target="mailto:khr-loen-team1@regionsjaelland.dk" TargetMode="External"/><Relationship Id="rId128" Type="http://schemas.openxmlformats.org/officeDocument/2006/relationships/hyperlink" Target="mailto:khr-loen-team1@regionsjaelland.dk" TargetMode="External"/><Relationship Id="rId149" Type="http://schemas.openxmlformats.org/officeDocument/2006/relationships/hyperlink" Target="mailto:khr-loen-team6@regionsjaelland.dk" TargetMode="External"/><Relationship Id="rId5" Type="http://schemas.openxmlformats.org/officeDocument/2006/relationships/hyperlink" Target="mailto:khr-loen-team1@regionsjaelland.dk" TargetMode="External"/><Relationship Id="rId95" Type="http://schemas.openxmlformats.org/officeDocument/2006/relationships/hyperlink" Target="mailto:kd@regionsjaelland.dk" TargetMode="External"/><Relationship Id="rId160" Type="http://schemas.openxmlformats.org/officeDocument/2006/relationships/hyperlink" Target="mailto:khr-loen-team6@regionsjaelland.dk" TargetMode="External"/><Relationship Id="rId22" Type="http://schemas.openxmlformats.org/officeDocument/2006/relationships/hyperlink" Target="mailto:khr-loen-team5@regionsjaelland.dk" TargetMode="External"/><Relationship Id="rId43" Type="http://schemas.openxmlformats.org/officeDocument/2006/relationships/hyperlink" Target="mailto:khr-loen-team1@regionsjaelland.dk" TargetMode="External"/><Relationship Id="rId64" Type="http://schemas.openxmlformats.org/officeDocument/2006/relationships/hyperlink" Target="mailto:khr-loen-team1@regionsjaelland.dk" TargetMode="External"/><Relationship Id="rId118" Type="http://schemas.openxmlformats.org/officeDocument/2006/relationships/hyperlink" Target="mailto:khr-loen-team8@regionsjaelland.dk" TargetMode="External"/><Relationship Id="rId139" Type="http://schemas.openxmlformats.org/officeDocument/2006/relationships/hyperlink" Target="mailto:khr-loen-team9@regionsjaelland.dk" TargetMode="External"/><Relationship Id="rId85" Type="http://schemas.openxmlformats.org/officeDocument/2006/relationships/hyperlink" Target="mailto:khr-loen-team1@regionsjaelland.dk" TargetMode="External"/><Relationship Id="rId150" Type="http://schemas.openxmlformats.org/officeDocument/2006/relationships/hyperlink" Target="mailto:khr-loen-team6@regionsjaelland.dk" TargetMode="External"/><Relationship Id="rId171" Type="http://schemas.openxmlformats.org/officeDocument/2006/relationships/hyperlink" Target="mailto:khr-loen-team10@regionsjaelland.dk" TargetMode="External"/><Relationship Id="rId12" Type="http://schemas.openxmlformats.org/officeDocument/2006/relationships/hyperlink" Target="mailto:khr-loen-team1@regionsjaelland.dk" TargetMode="External"/><Relationship Id="rId33" Type="http://schemas.openxmlformats.org/officeDocument/2006/relationships/hyperlink" Target="mailto:khr-loen-team1@regionsjaelland.dk" TargetMode="External"/><Relationship Id="rId108" Type="http://schemas.openxmlformats.org/officeDocument/2006/relationships/hyperlink" Target="mailto:khr-loen-team4@regionsjaelland.dk" TargetMode="External"/><Relationship Id="rId129" Type="http://schemas.openxmlformats.org/officeDocument/2006/relationships/hyperlink" Target="mailto:khr-loen-team7@regionsjaelland.dk" TargetMode="External"/><Relationship Id="rId54" Type="http://schemas.openxmlformats.org/officeDocument/2006/relationships/hyperlink" Target="mailto:khr-loen-team1@regionsjaelland.dk" TargetMode="External"/><Relationship Id="rId75" Type="http://schemas.openxmlformats.org/officeDocument/2006/relationships/hyperlink" Target="mailto:khr-loen-team1@regionsjaelland.dk" TargetMode="External"/><Relationship Id="rId96" Type="http://schemas.openxmlformats.org/officeDocument/2006/relationships/hyperlink" Target="mailto:kd@regionsjaelland.dk" TargetMode="External"/><Relationship Id="rId140" Type="http://schemas.openxmlformats.org/officeDocument/2006/relationships/hyperlink" Target="mailto:khr-loen-team9@regionsjaelland.dk" TargetMode="External"/><Relationship Id="rId161" Type="http://schemas.openxmlformats.org/officeDocument/2006/relationships/hyperlink" Target="mailto:khr-loen-team6@regionsjaelland.dk" TargetMode="External"/><Relationship Id="rId1" Type="http://schemas.openxmlformats.org/officeDocument/2006/relationships/hyperlink" Target="mailto:khr-loen-team1@regionsjaelland.dk" TargetMode="External"/><Relationship Id="rId6" Type="http://schemas.openxmlformats.org/officeDocument/2006/relationships/hyperlink" Target="mailto:khr-loen-team1@regionsjaelland.dk" TargetMode="External"/><Relationship Id="rId23" Type="http://schemas.openxmlformats.org/officeDocument/2006/relationships/hyperlink" Target="mailto:khr-loen-team5@regionsjaelland.dk" TargetMode="External"/><Relationship Id="rId28" Type="http://schemas.openxmlformats.org/officeDocument/2006/relationships/hyperlink" Target="mailto:khr-loen-team1@regionsjaelland.dk" TargetMode="External"/><Relationship Id="rId49" Type="http://schemas.openxmlformats.org/officeDocument/2006/relationships/hyperlink" Target="mailto:khr-loen-team5@regionsjaelland.dk" TargetMode="External"/><Relationship Id="rId114" Type="http://schemas.openxmlformats.org/officeDocument/2006/relationships/hyperlink" Target="mailto:khr-loen-team8@regionsjaelland.dk" TargetMode="External"/><Relationship Id="rId119" Type="http://schemas.openxmlformats.org/officeDocument/2006/relationships/hyperlink" Target="mailto:khr-loen-team8@regionsjaelland.dk" TargetMode="External"/><Relationship Id="rId44" Type="http://schemas.openxmlformats.org/officeDocument/2006/relationships/hyperlink" Target="mailto:khr-loen-team1@regionsjaelland.dk" TargetMode="External"/><Relationship Id="rId60" Type="http://schemas.openxmlformats.org/officeDocument/2006/relationships/hyperlink" Target="mailto:khr-loen-team1@regionsjaelland.dk" TargetMode="External"/><Relationship Id="rId65" Type="http://schemas.openxmlformats.org/officeDocument/2006/relationships/hyperlink" Target="mailto:khr-loen-team1@regionsjaelland.dk" TargetMode="External"/><Relationship Id="rId81" Type="http://schemas.openxmlformats.org/officeDocument/2006/relationships/hyperlink" Target="mailto:khr-loen-team1@regionsjaelland.dk" TargetMode="External"/><Relationship Id="rId86" Type="http://schemas.openxmlformats.org/officeDocument/2006/relationships/hyperlink" Target="mailto:khr-loen-team1@regionsjaelland.dk" TargetMode="External"/><Relationship Id="rId130" Type="http://schemas.openxmlformats.org/officeDocument/2006/relationships/hyperlink" Target="mailto:khr-loen-team6@regionsjaelland.dk" TargetMode="External"/><Relationship Id="rId135" Type="http://schemas.openxmlformats.org/officeDocument/2006/relationships/hyperlink" Target="mailto:khr-loen-team6@regionsjaelland.dk" TargetMode="External"/><Relationship Id="rId151" Type="http://schemas.openxmlformats.org/officeDocument/2006/relationships/hyperlink" Target="mailto:khr-loen-team6@regionsjaelland.dk" TargetMode="External"/><Relationship Id="rId156" Type="http://schemas.openxmlformats.org/officeDocument/2006/relationships/hyperlink" Target="mailto:khr-loen-team7@regionsjaelland.dk" TargetMode="External"/><Relationship Id="rId172" Type="http://schemas.openxmlformats.org/officeDocument/2006/relationships/hyperlink" Target="mailto:khr-loen-team10@regionsjaelland.dk" TargetMode="External"/><Relationship Id="rId13" Type="http://schemas.openxmlformats.org/officeDocument/2006/relationships/hyperlink" Target="mailto:khr-loen-team1@regionsjaelland.dk" TargetMode="External"/><Relationship Id="rId18" Type="http://schemas.openxmlformats.org/officeDocument/2006/relationships/hyperlink" Target="mailto:khr-loen-team1@regionsjaelland.dk" TargetMode="External"/><Relationship Id="rId39" Type="http://schemas.openxmlformats.org/officeDocument/2006/relationships/hyperlink" Target="mailto:khr-loen-team1@regionsjaelland.dk" TargetMode="External"/><Relationship Id="rId109" Type="http://schemas.openxmlformats.org/officeDocument/2006/relationships/hyperlink" Target="mailto:khr-loen-team4@regionsjaelland.dk" TargetMode="External"/><Relationship Id="rId34" Type="http://schemas.openxmlformats.org/officeDocument/2006/relationships/hyperlink" Target="mailto:khr-loen-team1@regionsjaelland.dk" TargetMode="External"/><Relationship Id="rId50" Type="http://schemas.openxmlformats.org/officeDocument/2006/relationships/hyperlink" Target="mailto:khr-loen-team5@regionsjaelland.dk" TargetMode="External"/><Relationship Id="rId55" Type="http://schemas.openxmlformats.org/officeDocument/2006/relationships/hyperlink" Target="mailto:khr-loen-team1@regionsjaelland.dk" TargetMode="External"/><Relationship Id="rId76" Type="http://schemas.openxmlformats.org/officeDocument/2006/relationships/hyperlink" Target="mailto:khr-loen-team1@regionsjaelland.dk" TargetMode="External"/><Relationship Id="rId97" Type="http://schemas.openxmlformats.org/officeDocument/2006/relationships/hyperlink" Target="mailto:kd@regionsjaelland.dk" TargetMode="External"/><Relationship Id="rId104" Type="http://schemas.openxmlformats.org/officeDocument/2006/relationships/hyperlink" Target="mailto:khr-loen-team8@regionsjaelland.dk" TargetMode="External"/><Relationship Id="rId120" Type="http://schemas.openxmlformats.org/officeDocument/2006/relationships/hyperlink" Target="mailto:khr-loen-team8@regionsjaelland.dk" TargetMode="External"/><Relationship Id="rId125" Type="http://schemas.openxmlformats.org/officeDocument/2006/relationships/hyperlink" Target="mailto:khr-loen-team8@regionsjaelland.dk" TargetMode="External"/><Relationship Id="rId141" Type="http://schemas.openxmlformats.org/officeDocument/2006/relationships/hyperlink" Target="mailto:khr-loen-team9@regionsjaelland.dk" TargetMode="External"/><Relationship Id="rId146" Type="http://schemas.openxmlformats.org/officeDocument/2006/relationships/hyperlink" Target="mailto:khr-loen-team6@regionsjaelland.dk" TargetMode="External"/><Relationship Id="rId167" Type="http://schemas.openxmlformats.org/officeDocument/2006/relationships/hyperlink" Target="mailto:khr-loen-team10@regionsjaelland.dk" TargetMode="External"/><Relationship Id="rId7" Type="http://schemas.openxmlformats.org/officeDocument/2006/relationships/hyperlink" Target="mailto:khr-loen-team1@regionsjaelland.dk" TargetMode="External"/><Relationship Id="rId71" Type="http://schemas.openxmlformats.org/officeDocument/2006/relationships/hyperlink" Target="mailto:khr-loen-team1@regionsjaelland.dk" TargetMode="External"/><Relationship Id="rId92" Type="http://schemas.openxmlformats.org/officeDocument/2006/relationships/hyperlink" Target="mailto:khr-loen-team2@regionsjaelland.dk" TargetMode="External"/><Relationship Id="rId162" Type="http://schemas.openxmlformats.org/officeDocument/2006/relationships/hyperlink" Target="mailto:khr-loen-team6@regionsjaelland.dk" TargetMode="External"/><Relationship Id="rId2" Type="http://schemas.openxmlformats.org/officeDocument/2006/relationships/hyperlink" Target="mailto:khr-loen-team8@regionsjaelland.dk" TargetMode="External"/><Relationship Id="rId29" Type="http://schemas.openxmlformats.org/officeDocument/2006/relationships/hyperlink" Target="mailto:khr-loen-team1@regionsjaelland.dk" TargetMode="External"/><Relationship Id="rId24" Type="http://schemas.openxmlformats.org/officeDocument/2006/relationships/hyperlink" Target="mailto:khr-loen-team5@regionsjaelland.dk" TargetMode="External"/><Relationship Id="rId40" Type="http://schemas.openxmlformats.org/officeDocument/2006/relationships/hyperlink" Target="mailto:khr-loen-team1@regionsjaelland.dk" TargetMode="External"/><Relationship Id="rId45" Type="http://schemas.openxmlformats.org/officeDocument/2006/relationships/hyperlink" Target="mailto:khr-loen-team5@regionsjaelland.dk" TargetMode="External"/><Relationship Id="rId66" Type="http://schemas.openxmlformats.org/officeDocument/2006/relationships/hyperlink" Target="mailto:khr-loen-team1@regionsjaelland.dk" TargetMode="External"/><Relationship Id="rId87" Type="http://schemas.openxmlformats.org/officeDocument/2006/relationships/hyperlink" Target="mailto:khr-loen-team1@regionsjaelland.dk" TargetMode="External"/><Relationship Id="rId110" Type="http://schemas.openxmlformats.org/officeDocument/2006/relationships/hyperlink" Target="mailto:khr-loen-team4@regionsjaelland.dk" TargetMode="External"/><Relationship Id="rId115" Type="http://schemas.openxmlformats.org/officeDocument/2006/relationships/hyperlink" Target="mailto:khr-loen-team8@regionsjaelland.dk" TargetMode="External"/><Relationship Id="rId131" Type="http://schemas.openxmlformats.org/officeDocument/2006/relationships/hyperlink" Target="mailto:khr-loen-team6@regionsjaelland.dk" TargetMode="External"/><Relationship Id="rId136" Type="http://schemas.openxmlformats.org/officeDocument/2006/relationships/hyperlink" Target="mailto:khr-loen-team6@regionsjaelland.dk" TargetMode="External"/><Relationship Id="rId157" Type="http://schemas.openxmlformats.org/officeDocument/2006/relationships/hyperlink" Target="mailto:khr-loen-team6@regionsjaelland.dk" TargetMode="External"/><Relationship Id="rId61" Type="http://schemas.openxmlformats.org/officeDocument/2006/relationships/hyperlink" Target="mailto:khr-loen-team1@regionsjaelland.dk" TargetMode="External"/><Relationship Id="rId82" Type="http://schemas.openxmlformats.org/officeDocument/2006/relationships/hyperlink" Target="mailto:khr-loen-team1@regionsjaelland.dk" TargetMode="External"/><Relationship Id="rId152" Type="http://schemas.openxmlformats.org/officeDocument/2006/relationships/hyperlink" Target="mailto:khr-loen-team9@regionsjaelland.dk" TargetMode="External"/><Relationship Id="rId173" Type="http://schemas.openxmlformats.org/officeDocument/2006/relationships/hyperlink" Target="mailto:khr-loen-team10@regionsjaelland.dk" TargetMode="External"/><Relationship Id="rId19" Type="http://schemas.openxmlformats.org/officeDocument/2006/relationships/hyperlink" Target="mailto:khr-loen-team1@regionsjaelland.dk" TargetMode="External"/><Relationship Id="rId14" Type="http://schemas.openxmlformats.org/officeDocument/2006/relationships/hyperlink" Target="mailto:khr-loen-team1@regionsjaelland.dk" TargetMode="External"/><Relationship Id="rId30" Type="http://schemas.openxmlformats.org/officeDocument/2006/relationships/hyperlink" Target="mailto:khr-loen-team1@regionsjaelland.dk" TargetMode="External"/><Relationship Id="rId35" Type="http://schemas.openxmlformats.org/officeDocument/2006/relationships/hyperlink" Target="mailto:khr-loen-team1@regionsjaelland.dk" TargetMode="External"/><Relationship Id="rId56" Type="http://schemas.openxmlformats.org/officeDocument/2006/relationships/hyperlink" Target="mailto:khr-loen-team1@regionsjaelland.dk" TargetMode="External"/><Relationship Id="rId77" Type="http://schemas.openxmlformats.org/officeDocument/2006/relationships/hyperlink" Target="mailto:khr-loen-team1@regionsjaelland.dk" TargetMode="External"/><Relationship Id="rId100" Type="http://schemas.openxmlformats.org/officeDocument/2006/relationships/hyperlink" Target="mailto:khr-loen-team1@regionsjaelland.dk" TargetMode="External"/><Relationship Id="rId105" Type="http://schemas.openxmlformats.org/officeDocument/2006/relationships/hyperlink" Target="mailto:khr-loen-team8@regionsjaelland.dk" TargetMode="External"/><Relationship Id="rId126" Type="http://schemas.openxmlformats.org/officeDocument/2006/relationships/hyperlink" Target="mailto:khr-loen-team4@regionsjaelland.dk" TargetMode="External"/><Relationship Id="rId147" Type="http://schemas.openxmlformats.org/officeDocument/2006/relationships/hyperlink" Target="mailto:khr-loen-team6@regionsjaelland.dk" TargetMode="External"/><Relationship Id="rId168" Type="http://schemas.openxmlformats.org/officeDocument/2006/relationships/hyperlink" Target="mailto:khr-loen-team10@regionsjaelland.dk" TargetMode="External"/><Relationship Id="rId8" Type="http://schemas.openxmlformats.org/officeDocument/2006/relationships/hyperlink" Target="mailto:khr-loen-team1@regionsjaelland.dk" TargetMode="External"/><Relationship Id="rId51" Type="http://schemas.openxmlformats.org/officeDocument/2006/relationships/hyperlink" Target="mailto:kd@regionsjaelland.dk" TargetMode="External"/><Relationship Id="rId72" Type="http://schemas.openxmlformats.org/officeDocument/2006/relationships/hyperlink" Target="mailto:khr-loen-team1@regionsjaelland.dk" TargetMode="External"/><Relationship Id="rId93" Type="http://schemas.openxmlformats.org/officeDocument/2006/relationships/hyperlink" Target="mailto:khr-loen-team2@regionsjaelland.dk" TargetMode="External"/><Relationship Id="rId98" Type="http://schemas.openxmlformats.org/officeDocument/2006/relationships/hyperlink" Target="mailto:kd@regionsjaelland.dk" TargetMode="External"/><Relationship Id="rId121" Type="http://schemas.openxmlformats.org/officeDocument/2006/relationships/hyperlink" Target="mailto:khr-loen-team4@regionsjaelland.dk" TargetMode="External"/><Relationship Id="rId142" Type="http://schemas.openxmlformats.org/officeDocument/2006/relationships/hyperlink" Target="mailto:khr-loen-team6@regionsjaelland.dk" TargetMode="External"/><Relationship Id="rId163" Type="http://schemas.openxmlformats.org/officeDocument/2006/relationships/hyperlink" Target="mailto:khr-loen-team6@regionsjaelland.dk" TargetMode="External"/><Relationship Id="rId3" Type="http://schemas.openxmlformats.org/officeDocument/2006/relationships/hyperlink" Target="mailto:khr-loen-team1@regionsjaelland.dk" TargetMode="External"/><Relationship Id="rId25" Type="http://schemas.openxmlformats.org/officeDocument/2006/relationships/hyperlink" Target="mailto:khr-loen-team5@regionsjaelland.dk" TargetMode="External"/><Relationship Id="rId46" Type="http://schemas.openxmlformats.org/officeDocument/2006/relationships/hyperlink" Target="mailto:khr-loen-team5@regionsjaelland.dk" TargetMode="External"/><Relationship Id="rId67" Type="http://schemas.openxmlformats.org/officeDocument/2006/relationships/hyperlink" Target="mailto:khr-loen-team1@regionsjaelland.dk" TargetMode="External"/><Relationship Id="rId116" Type="http://schemas.openxmlformats.org/officeDocument/2006/relationships/hyperlink" Target="mailto:khr-loen-team4@regionsjaelland.dk" TargetMode="External"/><Relationship Id="rId137" Type="http://schemas.openxmlformats.org/officeDocument/2006/relationships/hyperlink" Target="mailto:khr-loen-team6@regionsjaelland.dk" TargetMode="External"/><Relationship Id="rId158" Type="http://schemas.openxmlformats.org/officeDocument/2006/relationships/hyperlink" Target="mailto:khr-loen-team6@regionsjaelland.dk" TargetMode="External"/><Relationship Id="rId20" Type="http://schemas.openxmlformats.org/officeDocument/2006/relationships/hyperlink" Target="mailto:khr-loen-team1@regionsjaelland.dk" TargetMode="External"/><Relationship Id="rId41" Type="http://schemas.openxmlformats.org/officeDocument/2006/relationships/hyperlink" Target="mailto:khr-loen-team1@regionsjaelland.dk" TargetMode="External"/><Relationship Id="rId62" Type="http://schemas.openxmlformats.org/officeDocument/2006/relationships/hyperlink" Target="mailto:khr-loen-team1@regionsjaelland.dk" TargetMode="External"/><Relationship Id="rId83" Type="http://schemas.openxmlformats.org/officeDocument/2006/relationships/hyperlink" Target="mailto:khr-loen-team1@regionsjaelland.dk" TargetMode="External"/><Relationship Id="rId88" Type="http://schemas.openxmlformats.org/officeDocument/2006/relationships/hyperlink" Target="mailto:khr-loen-team2@regionsjaelland.dk" TargetMode="External"/><Relationship Id="rId111" Type="http://schemas.openxmlformats.org/officeDocument/2006/relationships/hyperlink" Target="mailto:khr-loen-team8@regionsjaelland.dk" TargetMode="External"/><Relationship Id="rId132" Type="http://schemas.openxmlformats.org/officeDocument/2006/relationships/hyperlink" Target="mailto:khr-loen-team6@regionsjaelland.dk" TargetMode="External"/><Relationship Id="rId153" Type="http://schemas.openxmlformats.org/officeDocument/2006/relationships/hyperlink" Target="mailto:khr-loen-team6@regionsjaelland.dk" TargetMode="External"/><Relationship Id="rId174" Type="http://schemas.openxmlformats.org/officeDocument/2006/relationships/hyperlink" Target="mailto:khr-loen-team10@regionsjaelland.dk" TargetMode="External"/><Relationship Id="rId15" Type="http://schemas.openxmlformats.org/officeDocument/2006/relationships/hyperlink" Target="mailto:khr-loen-team1@regionsjaelland.dk" TargetMode="External"/><Relationship Id="rId36" Type="http://schemas.openxmlformats.org/officeDocument/2006/relationships/hyperlink" Target="mailto:khr-loen-team1@regionsjaelland.dk" TargetMode="External"/><Relationship Id="rId57" Type="http://schemas.openxmlformats.org/officeDocument/2006/relationships/hyperlink" Target="mailto:khr-loen-team1@regionsjaelland.dk" TargetMode="External"/><Relationship Id="rId106" Type="http://schemas.openxmlformats.org/officeDocument/2006/relationships/hyperlink" Target="mailto:khr-loen-team8@regionsjaelland.dk" TargetMode="External"/><Relationship Id="rId127" Type="http://schemas.openxmlformats.org/officeDocument/2006/relationships/hyperlink" Target="mailto:khr-loen-team4@regionsjaelland.dk" TargetMode="External"/><Relationship Id="rId10" Type="http://schemas.openxmlformats.org/officeDocument/2006/relationships/hyperlink" Target="mailto:khr-loen-team1@regionsjaelland.dk" TargetMode="External"/><Relationship Id="rId31" Type="http://schemas.openxmlformats.org/officeDocument/2006/relationships/hyperlink" Target="mailto:khr-loen-team1@regionsjaelland.dk" TargetMode="External"/><Relationship Id="rId52" Type="http://schemas.openxmlformats.org/officeDocument/2006/relationships/hyperlink" Target="mailto:khr-loen-team1@regionsjaelland.dk" TargetMode="External"/><Relationship Id="rId73" Type="http://schemas.openxmlformats.org/officeDocument/2006/relationships/hyperlink" Target="mailto:khr-loen-team1@regionsjaelland.dk" TargetMode="External"/><Relationship Id="rId78" Type="http://schemas.openxmlformats.org/officeDocument/2006/relationships/hyperlink" Target="mailto:khr-loen-team1@regionsjaelland.dk" TargetMode="External"/><Relationship Id="rId94" Type="http://schemas.openxmlformats.org/officeDocument/2006/relationships/hyperlink" Target="mailto:kd@regionsjaelland.dk" TargetMode="External"/><Relationship Id="rId99" Type="http://schemas.openxmlformats.org/officeDocument/2006/relationships/hyperlink" Target="mailto:khr-loen-team8@regionsjaelland.dk" TargetMode="External"/><Relationship Id="rId101" Type="http://schemas.openxmlformats.org/officeDocument/2006/relationships/hyperlink" Target="mailto:khr-loen-team1@regionsjaelland.dk" TargetMode="External"/><Relationship Id="rId122" Type="http://schemas.openxmlformats.org/officeDocument/2006/relationships/hyperlink" Target="mailto:khr-loen-team4@regionsjaelland.dk" TargetMode="External"/><Relationship Id="rId143" Type="http://schemas.openxmlformats.org/officeDocument/2006/relationships/hyperlink" Target="mailto:khr-loen-team6@regionsjaelland.dk" TargetMode="External"/><Relationship Id="rId148" Type="http://schemas.openxmlformats.org/officeDocument/2006/relationships/hyperlink" Target="mailto:khr-loen-team6@regionsjaelland.dk" TargetMode="External"/><Relationship Id="rId164" Type="http://schemas.openxmlformats.org/officeDocument/2006/relationships/hyperlink" Target="mailto:khr-loen-team6@regionsjaelland.dk" TargetMode="External"/><Relationship Id="rId169" Type="http://schemas.openxmlformats.org/officeDocument/2006/relationships/hyperlink" Target="mailto:khr-loen-team10@regionsjaelland.dk" TargetMode="External"/><Relationship Id="rId4" Type="http://schemas.openxmlformats.org/officeDocument/2006/relationships/hyperlink" Target="mailto:khr-loen-team1@regionsjaelland.dk" TargetMode="External"/><Relationship Id="rId9" Type="http://schemas.openxmlformats.org/officeDocument/2006/relationships/hyperlink" Target="mailto:khr-loen-team1@regionsjaelland.dk" TargetMode="External"/><Relationship Id="rId26" Type="http://schemas.openxmlformats.org/officeDocument/2006/relationships/hyperlink" Target="mailto:khr-loen-team5@regionsjaelland.dk" TargetMode="External"/><Relationship Id="rId47" Type="http://schemas.openxmlformats.org/officeDocument/2006/relationships/hyperlink" Target="mailto:khr-loen-team5@regionsjaelland.dk" TargetMode="External"/><Relationship Id="rId68" Type="http://schemas.openxmlformats.org/officeDocument/2006/relationships/hyperlink" Target="mailto:khr-loen-team1@regionsjaelland.dk" TargetMode="External"/><Relationship Id="rId89" Type="http://schemas.openxmlformats.org/officeDocument/2006/relationships/hyperlink" Target="mailto:khr-loen-team2@regionsjaelland.dk" TargetMode="External"/><Relationship Id="rId112" Type="http://schemas.openxmlformats.org/officeDocument/2006/relationships/hyperlink" Target="mailto:khr-loen-team4@regionsjaelland.dk" TargetMode="External"/><Relationship Id="rId133" Type="http://schemas.openxmlformats.org/officeDocument/2006/relationships/hyperlink" Target="mailto:khr-loen-team6@regionsjaelland.dk" TargetMode="External"/><Relationship Id="rId154" Type="http://schemas.openxmlformats.org/officeDocument/2006/relationships/hyperlink" Target="mailto:khr-loen-team9@regionsjaelland.dk" TargetMode="External"/><Relationship Id="rId175" Type="http://schemas.openxmlformats.org/officeDocument/2006/relationships/printerSettings" Target="../printerSettings/printerSettings4.bin"/><Relationship Id="rId16" Type="http://schemas.openxmlformats.org/officeDocument/2006/relationships/hyperlink" Target="mailto:khr-loen-team1@regionsjaelland.dk" TargetMode="External"/><Relationship Id="rId37" Type="http://schemas.openxmlformats.org/officeDocument/2006/relationships/hyperlink" Target="mailto:khr-loen-team1@regionsjaelland.dk" TargetMode="External"/><Relationship Id="rId58" Type="http://schemas.openxmlformats.org/officeDocument/2006/relationships/hyperlink" Target="mailto:khr-loen-team1@regionsjaelland.dk" TargetMode="External"/><Relationship Id="rId79" Type="http://schemas.openxmlformats.org/officeDocument/2006/relationships/hyperlink" Target="mailto:khr-loen-team1@regionsjaelland.dk" TargetMode="External"/><Relationship Id="rId102" Type="http://schemas.openxmlformats.org/officeDocument/2006/relationships/hyperlink" Target="mailto:khr-loen-team8@regionsjaelland.dk" TargetMode="External"/><Relationship Id="rId123" Type="http://schemas.openxmlformats.org/officeDocument/2006/relationships/hyperlink" Target="mailto:khr-loen-team4@regionsjaelland.dk" TargetMode="External"/><Relationship Id="rId144" Type="http://schemas.openxmlformats.org/officeDocument/2006/relationships/hyperlink" Target="mailto:khr-loen-team6@regionsjaelland.dk" TargetMode="External"/><Relationship Id="rId90" Type="http://schemas.openxmlformats.org/officeDocument/2006/relationships/hyperlink" Target="mailto:khr-loen-team2@regionsjaelland.dk" TargetMode="External"/><Relationship Id="rId165" Type="http://schemas.openxmlformats.org/officeDocument/2006/relationships/hyperlink" Target="mailto:khr-loen-team7@regionsjaelland.dk" TargetMode="External"/><Relationship Id="rId27" Type="http://schemas.openxmlformats.org/officeDocument/2006/relationships/hyperlink" Target="mailto:khr-loen-team1@regionsjaelland.dk" TargetMode="External"/><Relationship Id="rId48" Type="http://schemas.openxmlformats.org/officeDocument/2006/relationships/hyperlink" Target="mailto:khr-loen-team5@regionsjaelland.dk" TargetMode="External"/><Relationship Id="rId69" Type="http://schemas.openxmlformats.org/officeDocument/2006/relationships/hyperlink" Target="mailto:khr-loen-team1@regionsjaelland.dk" TargetMode="External"/><Relationship Id="rId113" Type="http://schemas.openxmlformats.org/officeDocument/2006/relationships/hyperlink" Target="mailto:khr-loen-team4@regionsjaelland.dk" TargetMode="External"/><Relationship Id="rId134" Type="http://schemas.openxmlformats.org/officeDocument/2006/relationships/hyperlink" Target="mailto:khr-loen-team6@regionsjaelland.dk" TargetMode="External"/><Relationship Id="rId80" Type="http://schemas.openxmlformats.org/officeDocument/2006/relationships/hyperlink" Target="mailto:khr-loen-team1@regionsjaelland.dk" TargetMode="External"/><Relationship Id="rId155" Type="http://schemas.openxmlformats.org/officeDocument/2006/relationships/hyperlink" Target="mailto:khr-loen-team6@regionsjaelland.dk" TargetMode="External"/><Relationship Id="rId17" Type="http://schemas.openxmlformats.org/officeDocument/2006/relationships/hyperlink" Target="mailto:khr-loen-team1@regionsjaelland.dk" TargetMode="External"/><Relationship Id="rId38" Type="http://schemas.openxmlformats.org/officeDocument/2006/relationships/hyperlink" Target="mailto:khr-loen-team1@regionsjaelland.dk" TargetMode="External"/><Relationship Id="rId59" Type="http://schemas.openxmlformats.org/officeDocument/2006/relationships/hyperlink" Target="mailto:khr-loen-team1@regionsjaelland.dk" TargetMode="External"/><Relationship Id="rId103" Type="http://schemas.openxmlformats.org/officeDocument/2006/relationships/hyperlink" Target="mailto:khr-loen-team8@regionsjaelland.dk" TargetMode="External"/><Relationship Id="rId124" Type="http://schemas.openxmlformats.org/officeDocument/2006/relationships/hyperlink" Target="mailto:khr-loen-team4@regionsjaelland.dk" TargetMode="External"/><Relationship Id="rId70" Type="http://schemas.openxmlformats.org/officeDocument/2006/relationships/hyperlink" Target="mailto:khr-loen-team1@regionsjaelland.dk" TargetMode="External"/><Relationship Id="rId91" Type="http://schemas.openxmlformats.org/officeDocument/2006/relationships/hyperlink" Target="mailto:khr-loen-team2@regionsjaelland.dk" TargetMode="External"/><Relationship Id="rId145" Type="http://schemas.openxmlformats.org/officeDocument/2006/relationships/hyperlink" Target="mailto:khr-loen-team6@regionsjaelland.dk" TargetMode="External"/><Relationship Id="rId166" Type="http://schemas.openxmlformats.org/officeDocument/2006/relationships/hyperlink" Target="mailto:khr-loen-team10@regionsjaelland.dk"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T30"/>
  <sheetViews>
    <sheetView showGridLines="0" showRowColHeaders="0" tabSelected="1" zoomScale="80" zoomScaleNormal="80" workbookViewId="0">
      <selection activeCell="B11" sqref="B11"/>
    </sheetView>
  </sheetViews>
  <sheetFormatPr defaultRowHeight="15" x14ac:dyDescent="0.25"/>
  <sheetData>
    <row r="2" spans="2:20" x14ac:dyDescent="0.25">
      <c r="B2" s="300" t="s">
        <v>11730</v>
      </c>
    </row>
    <row r="3" spans="2:20" x14ac:dyDescent="0.25">
      <c r="M3" s="300"/>
    </row>
    <row r="4" spans="2:20" x14ac:dyDescent="0.25">
      <c r="N4" s="353"/>
      <c r="O4" s="353"/>
      <c r="P4" s="353"/>
      <c r="Q4" s="353"/>
      <c r="R4" s="353"/>
      <c r="S4" s="353"/>
    </row>
    <row r="5" spans="2:20" x14ac:dyDescent="0.25">
      <c r="M5" s="424" t="s">
        <v>11707</v>
      </c>
      <c r="N5" s="424"/>
      <c r="O5" s="424"/>
      <c r="P5" s="424"/>
      <c r="Q5" s="424"/>
      <c r="R5" s="424"/>
      <c r="S5" s="424"/>
      <c r="T5" s="424"/>
    </row>
    <row r="6" spans="2:20" x14ac:dyDescent="0.25">
      <c r="M6" s="424"/>
      <c r="N6" s="424"/>
      <c r="O6" s="424"/>
      <c r="P6" s="424"/>
      <c r="Q6" s="424"/>
      <c r="R6" s="424"/>
      <c r="S6" s="424"/>
      <c r="T6" s="424"/>
    </row>
    <row r="7" spans="2:20" ht="15" customHeight="1" x14ac:dyDescent="0.25">
      <c r="M7" s="424"/>
      <c r="N7" s="424"/>
      <c r="O7" s="424"/>
      <c r="P7" s="424"/>
      <c r="Q7" s="424"/>
      <c r="R7" s="424"/>
      <c r="S7" s="424"/>
      <c r="T7" s="424"/>
    </row>
    <row r="8" spans="2:20" ht="15" customHeight="1" x14ac:dyDescent="0.25">
      <c r="M8" s="424"/>
      <c r="N8" s="424"/>
      <c r="O8" s="424"/>
      <c r="P8" s="424"/>
      <c r="Q8" s="424"/>
      <c r="R8" s="424"/>
      <c r="S8" s="424"/>
      <c r="T8" s="424"/>
    </row>
    <row r="9" spans="2:20" ht="15" customHeight="1" x14ac:dyDescent="0.25">
      <c r="M9" s="424"/>
      <c r="N9" s="424"/>
      <c r="O9" s="424"/>
      <c r="P9" s="424"/>
      <c r="Q9" s="424"/>
      <c r="R9" s="424"/>
      <c r="S9" s="424"/>
      <c r="T9" s="424"/>
    </row>
    <row r="10" spans="2:20" ht="15" customHeight="1" x14ac:dyDescent="0.25">
      <c r="M10" s="424"/>
      <c r="N10" s="424"/>
      <c r="O10" s="424"/>
      <c r="P10" s="424"/>
      <c r="Q10" s="424"/>
      <c r="R10" s="424"/>
      <c r="S10" s="424"/>
      <c r="T10" s="424"/>
    </row>
    <row r="11" spans="2:20" ht="15" customHeight="1" x14ac:dyDescent="0.25">
      <c r="B11" s="354"/>
      <c r="M11" s="424"/>
      <c r="N11" s="424"/>
      <c r="O11" s="424"/>
      <c r="P11" s="424"/>
      <c r="Q11" s="424"/>
      <c r="R11" s="424"/>
      <c r="S11" s="424"/>
      <c r="T11" s="424"/>
    </row>
    <row r="12" spans="2:20" ht="15" customHeight="1" x14ac:dyDescent="0.25">
      <c r="M12" s="424"/>
      <c r="N12" s="424"/>
      <c r="O12" s="424"/>
      <c r="P12" s="424"/>
      <c r="Q12" s="424"/>
      <c r="R12" s="424"/>
      <c r="S12" s="424"/>
      <c r="T12" s="424"/>
    </row>
    <row r="13" spans="2:20" ht="15" customHeight="1" x14ac:dyDescent="0.25">
      <c r="M13" s="424"/>
      <c r="N13" s="424"/>
      <c r="O13" s="424"/>
      <c r="P13" s="424"/>
      <c r="Q13" s="424"/>
      <c r="R13" s="424"/>
      <c r="S13" s="424"/>
      <c r="T13" s="424"/>
    </row>
    <row r="14" spans="2:20" ht="15" customHeight="1" x14ac:dyDescent="0.25">
      <c r="M14" s="424"/>
      <c r="N14" s="424"/>
      <c r="O14" s="424"/>
      <c r="P14" s="424"/>
      <c r="Q14" s="424"/>
      <c r="R14" s="424"/>
      <c r="S14" s="424"/>
      <c r="T14" s="424"/>
    </row>
    <row r="15" spans="2:20" ht="15" customHeight="1" x14ac:dyDescent="0.25">
      <c r="M15" s="424"/>
      <c r="N15" s="424"/>
      <c r="O15" s="424"/>
      <c r="P15" s="424"/>
      <c r="Q15" s="424"/>
      <c r="R15" s="424"/>
      <c r="S15" s="424"/>
      <c r="T15" s="424"/>
    </row>
    <row r="16" spans="2:20" ht="15" customHeight="1" x14ac:dyDescent="0.25">
      <c r="M16" s="426" t="s">
        <v>11655</v>
      </c>
      <c r="N16" s="426"/>
      <c r="O16" s="426"/>
      <c r="P16" s="426"/>
      <c r="Q16" s="426"/>
      <c r="R16" s="426"/>
      <c r="S16" s="426"/>
      <c r="T16" s="426"/>
    </row>
    <row r="17" spans="2:20" x14ac:dyDescent="0.25">
      <c r="M17" s="426"/>
      <c r="N17" s="426"/>
      <c r="O17" s="426"/>
      <c r="P17" s="426"/>
      <c r="Q17" s="426"/>
      <c r="R17" s="426"/>
      <c r="S17" s="426"/>
      <c r="T17" s="426"/>
    </row>
    <row r="18" spans="2:20" x14ac:dyDescent="0.25">
      <c r="N18" s="425"/>
      <c r="O18" s="425"/>
      <c r="P18" s="425"/>
      <c r="Q18" s="425"/>
      <c r="R18" s="425"/>
    </row>
    <row r="21" spans="2:20" ht="23.25" x14ac:dyDescent="0.25">
      <c r="B21" s="416" t="s">
        <v>616</v>
      </c>
      <c r="C21" s="415"/>
      <c r="D21" s="415"/>
      <c r="E21" s="415"/>
      <c r="F21" s="415"/>
      <c r="G21" s="415"/>
      <c r="H21" s="415"/>
      <c r="I21" s="415"/>
      <c r="J21" s="415"/>
      <c r="K21" s="415"/>
      <c r="L21" s="415"/>
    </row>
    <row r="23" spans="2:20" ht="23.25" x14ac:dyDescent="0.25">
      <c r="B23" s="417" t="s">
        <v>11656</v>
      </c>
      <c r="C23" s="415"/>
      <c r="D23" s="415"/>
      <c r="E23" s="415"/>
      <c r="F23" s="415"/>
      <c r="G23" s="415"/>
      <c r="H23" s="415"/>
      <c r="I23" s="415"/>
      <c r="J23" s="415"/>
      <c r="K23" s="415"/>
      <c r="L23" s="415"/>
      <c r="S23" s="344"/>
    </row>
    <row r="26" spans="2:20" ht="23.25" x14ac:dyDescent="0.35">
      <c r="B26" s="421" t="s">
        <v>643</v>
      </c>
      <c r="C26" s="421"/>
      <c r="D26" s="421"/>
      <c r="E26" s="421"/>
      <c r="F26" s="421"/>
      <c r="G26" s="421"/>
      <c r="H26" s="421"/>
      <c r="I26" s="421"/>
      <c r="J26" s="421"/>
      <c r="K26" s="421"/>
      <c r="L26" s="415"/>
    </row>
    <row r="27" spans="2:20" ht="23.25" x14ac:dyDescent="0.35">
      <c r="B27" s="419" t="s">
        <v>642</v>
      </c>
      <c r="C27" s="419"/>
      <c r="D27" s="419"/>
      <c r="E27" s="419"/>
      <c r="F27" s="419"/>
      <c r="G27" s="419"/>
      <c r="H27" s="419"/>
      <c r="I27" s="419"/>
      <c r="J27" s="419"/>
      <c r="K27" s="419"/>
      <c r="L27" s="419"/>
      <c r="M27" s="418"/>
      <c r="N27" s="418"/>
    </row>
    <row r="28" spans="2:20" ht="24" x14ac:dyDescent="0.4">
      <c r="B28" s="414"/>
    </row>
    <row r="29" spans="2:20" ht="26.85" customHeight="1" x14ac:dyDescent="0.25">
      <c r="B29" s="427" t="s">
        <v>11654</v>
      </c>
      <c r="C29" s="427"/>
      <c r="D29" s="427"/>
      <c r="E29" s="427"/>
      <c r="F29" s="427"/>
      <c r="G29" s="427"/>
      <c r="H29" s="427"/>
      <c r="I29" s="427"/>
      <c r="J29" s="427"/>
      <c r="K29" s="427"/>
      <c r="L29" s="427"/>
    </row>
    <row r="30" spans="2:20" ht="23.85" customHeight="1" x14ac:dyDescent="0.25">
      <c r="B30" s="427"/>
      <c r="C30" s="427"/>
      <c r="D30" s="427"/>
      <c r="E30" s="427"/>
      <c r="F30" s="427"/>
      <c r="G30" s="427"/>
      <c r="H30" s="427"/>
      <c r="I30" s="427"/>
      <c r="J30" s="427"/>
      <c r="K30" s="427"/>
      <c r="L30" s="427"/>
    </row>
  </sheetData>
  <sheetProtection algorithmName="SHA-512" hashValue="1qF9UlcBQNHQ5HCGsMOegGb408/NjK2mxPp580PHYfYgpGrqmmrgOs5lZhFRMXQ5vcqjPZjIdf4fKfyzcajbhA==" saltValue="uHeIu812E3hHx3UrCG6piQ==" spinCount="100000" sheet="1" selectLockedCells="1"/>
  <mergeCells count="4">
    <mergeCell ref="M5:T15"/>
    <mergeCell ref="N18:R18"/>
    <mergeCell ref="M16:T17"/>
    <mergeCell ref="B29:L30"/>
  </mergeCells>
  <hyperlinks>
    <hyperlink ref="B27:E27" r:id="rId1" display="KHR BEFORDRING (khrbefordring@regionsjaelland.dk)" xr:uid="{00000000-0004-0000-0000-000000000000}"/>
  </hyperlinks>
  <pageMargins left="0.70866141732283472" right="0.70866141732283472" top="0.74803149606299213" bottom="0.74803149606299213" header="0.31496062992125984" footer="0.31496062992125984"/>
  <pageSetup paperSize="9" orientation="portrait" r:id="rId2"/>
  <headerFooter>
    <oddFooter>&amp;R&amp;6december 2023</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2:V84"/>
  <sheetViews>
    <sheetView showGridLines="0" showRowColHeaders="0" topLeftCell="B1" zoomScale="70" zoomScaleNormal="70" zoomScaleSheetLayoutView="80" workbookViewId="0">
      <selection activeCell="D10" sqref="D10:F10"/>
    </sheetView>
  </sheetViews>
  <sheetFormatPr defaultRowHeight="15" x14ac:dyDescent="0.25"/>
  <cols>
    <col min="1" max="1" width="7" hidden="1" customWidth="1"/>
    <col min="2" max="2" width="15" customWidth="1"/>
    <col min="3" max="3" width="25.140625" customWidth="1"/>
    <col min="4" max="4" width="15.85546875" customWidth="1"/>
    <col min="6" max="6" width="32.42578125" customWidth="1"/>
    <col min="7" max="7" width="7.5703125" customWidth="1"/>
    <col min="8" max="8" width="11.85546875" customWidth="1"/>
    <col min="9" max="10" width="17.7109375" customWidth="1"/>
    <col min="11" max="11" width="14.42578125" customWidth="1"/>
    <col min="12" max="12" width="16.28515625" customWidth="1"/>
    <col min="13" max="13" width="15.28515625" customWidth="1"/>
    <col min="14" max="14" width="12.5703125" hidden="1" customWidth="1"/>
    <col min="15" max="17" width="9.140625" hidden="1" customWidth="1"/>
    <col min="18" max="18" width="5.28515625" hidden="1" customWidth="1"/>
    <col min="19" max="19" width="3" customWidth="1"/>
    <col min="21" max="21" width="13.28515625" bestFit="1" customWidth="1"/>
    <col min="22" max="22" width="18.5703125" customWidth="1"/>
  </cols>
  <sheetData>
    <row r="2" spans="2:13" x14ac:dyDescent="0.25">
      <c r="B2" s="1"/>
      <c r="C2" s="1"/>
      <c r="D2" s="1"/>
      <c r="E2" s="1"/>
      <c r="F2" s="1"/>
      <c r="G2" s="1"/>
      <c r="H2" s="1"/>
      <c r="I2" s="1"/>
      <c r="J2" s="1"/>
      <c r="K2" s="1"/>
      <c r="L2" s="1"/>
      <c r="M2" s="1"/>
    </row>
    <row r="3" spans="2:13" x14ac:dyDescent="0.25">
      <c r="B3" s="1"/>
      <c r="C3" s="1"/>
      <c r="D3" s="1"/>
      <c r="E3" s="1"/>
      <c r="F3" s="1"/>
      <c r="G3" s="1"/>
      <c r="H3" s="1"/>
      <c r="I3" s="1"/>
      <c r="J3" s="1"/>
      <c r="K3" s="1"/>
      <c r="L3" s="1"/>
      <c r="M3" s="1"/>
    </row>
    <row r="4" spans="2:13" x14ac:dyDescent="0.25">
      <c r="B4" s="1"/>
      <c r="C4" s="1"/>
      <c r="D4" s="1"/>
      <c r="E4" s="1"/>
      <c r="F4" s="1"/>
      <c r="G4" s="1"/>
      <c r="H4" s="1"/>
      <c r="I4" s="1"/>
      <c r="J4" s="1"/>
      <c r="K4" s="1"/>
      <c r="L4" s="1"/>
      <c r="M4" s="1"/>
    </row>
    <row r="5" spans="2:13" ht="24.75" x14ac:dyDescent="0.25">
      <c r="B5" s="1"/>
      <c r="C5" s="1"/>
      <c r="D5" s="1"/>
      <c r="E5" s="1"/>
      <c r="F5" s="1"/>
      <c r="G5" s="1"/>
      <c r="H5" s="18"/>
      <c r="I5" s="18"/>
      <c r="J5" s="18"/>
      <c r="K5" s="18"/>
      <c r="L5" s="18"/>
      <c r="M5" s="18"/>
    </row>
    <row r="6" spans="2:13" ht="19.5" x14ac:dyDescent="0.25">
      <c r="B6" s="1"/>
      <c r="C6" s="1"/>
      <c r="D6" s="1"/>
      <c r="E6" s="1"/>
      <c r="F6" s="1"/>
      <c r="G6" s="1"/>
      <c r="H6" s="19"/>
      <c r="I6" s="19"/>
      <c r="J6" s="19"/>
      <c r="K6" s="19"/>
      <c r="L6" s="19"/>
      <c r="M6" s="19"/>
    </row>
    <row r="7" spans="2:13" ht="19.5" x14ac:dyDescent="0.25">
      <c r="B7" s="1"/>
      <c r="C7" s="1"/>
      <c r="D7" s="1"/>
      <c r="E7" s="1"/>
      <c r="F7" s="1"/>
      <c r="G7" s="1"/>
      <c r="H7" s="2"/>
      <c r="I7" s="2"/>
      <c r="J7" s="197"/>
      <c r="K7" s="2"/>
      <c r="L7" s="2"/>
      <c r="M7" s="2"/>
    </row>
    <row r="8" spans="2:13" ht="9" customHeight="1" x14ac:dyDescent="0.25">
      <c r="B8" s="1"/>
      <c r="C8" s="1"/>
      <c r="D8" s="1"/>
      <c r="E8" s="1"/>
      <c r="F8" s="1"/>
      <c r="G8" s="1"/>
      <c r="H8" s="2"/>
      <c r="I8" s="2"/>
      <c r="J8" s="2"/>
      <c r="K8" s="2"/>
      <c r="L8" s="2"/>
      <c r="M8" s="2"/>
    </row>
    <row r="9" spans="2:13" ht="7.5" customHeight="1" x14ac:dyDescent="0.3">
      <c r="B9" s="234"/>
      <c r="C9" s="226"/>
      <c r="D9" s="227"/>
      <c r="E9" s="227"/>
      <c r="F9" s="227"/>
      <c r="G9" s="227"/>
      <c r="H9" s="228"/>
      <c r="I9" s="228"/>
      <c r="J9" s="229"/>
      <c r="K9" s="229"/>
      <c r="L9" s="229"/>
      <c r="M9" s="235"/>
    </row>
    <row r="10" spans="2:13" ht="30" customHeight="1" x14ac:dyDescent="0.25">
      <c r="B10" s="468" t="s">
        <v>1</v>
      </c>
      <c r="C10" s="469"/>
      <c r="D10" s="470"/>
      <c r="E10" s="470"/>
      <c r="F10" s="470"/>
      <c r="G10" s="469" t="s">
        <v>614</v>
      </c>
      <c r="H10" s="469"/>
      <c r="I10" s="469"/>
      <c r="J10" s="470"/>
      <c r="K10" s="470"/>
      <c r="L10" s="470"/>
      <c r="M10" s="475"/>
    </row>
    <row r="11" spans="2:13" ht="2.4500000000000002" customHeight="1" x14ac:dyDescent="0.25">
      <c r="B11" s="468"/>
      <c r="C11" s="469"/>
      <c r="D11" s="190"/>
      <c r="E11" s="190"/>
      <c r="F11" s="190"/>
      <c r="G11" s="192"/>
      <c r="H11" s="193"/>
      <c r="I11" s="193"/>
      <c r="J11" s="3"/>
      <c r="K11" s="3"/>
      <c r="L11" s="3"/>
      <c r="M11" s="236"/>
    </row>
    <row r="12" spans="2:13" ht="24.95" customHeight="1" x14ac:dyDescent="0.25">
      <c r="B12" s="468" t="s">
        <v>617</v>
      </c>
      <c r="C12" s="469"/>
      <c r="D12" s="470"/>
      <c r="E12" s="470"/>
      <c r="F12" s="470"/>
      <c r="G12" s="469" t="s">
        <v>433</v>
      </c>
      <c r="H12" s="469"/>
      <c r="I12" s="469"/>
      <c r="J12" s="478"/>
      <c r="K12" s="478"/>
      <c r="L12" s="478"/>
      <c r="M12" s="479"/>
    </row>
    <row r="13" spans="2:13" ht="2.4500000000000002" customHeight="1" x14ac:dyDescent="0.25">
      <c r="B13" s="468"/>
      <c r="C13" s="469"/>
      <c r="D13" s="190"/>
      <c r="E13" s="190"/>
      <c r="F13" s="190"/>
      <c r="G13" s="469"/>
      <c r="H13" s="469"/>
      <c r="I13" s="469"/>
      <c r="J13" s="3"/>
      <c r="K13" s="3"/>
      <c r="L13" s="3"/>
      <c r="M13" s="236"/>
    </row>
    <row r="14" spans="2:13" ht="39.75" customHeight="1" x14ac:dyDescent="0.25">
      <c r="B14" s="468" t="s">
        <v>22</v>
      </c>
      <c r="C14" s="469"/>
      <c r="D14" s="471"/>
      <c r="E14" s="471"/>
      <c r="F14" s="471"/>
      <c r="G14" s="469" t="s">
        <v>2</v>
      </c>
      <c r="H14" s="469"/>
      <c r="I14" s="469"/>
      <c r="J14" s="471"/>
      <c r="K14" s="471"/>
      <c r="L14" s="471"/>
      <c r="M14" s="477"/>
    </row>
    <row r="15" spans="2:13" ht="2.4500000000000002" customHeight="1" x14ac:dyDescent="0.25">
      <c r="B15" s="468"/>
      <c r="C15" s="469"/>
      <c r="D15" s="190"/>
      <c r="E15" s="190"/>
      <c r="F15" s="190"/>
      <c r="G15" s="476"/>
      <c r="H15" s="476"/>
      <c r="I15" s="476"/>
      <c r="J15" s="3"/>
      <c r="K15" s="3"/>
      <c r="L15" s="3"/>
      <c r="M15" s="236"/>
    </row>
    <row r="16" spans="2:13" ht="24.95" customHeight="1" x14ac:dyDescent="0.25">
      <c r="B16" s="468" t="s">
        <v>25</v>
      </c>
      <c r="C16" s="469"/>
      <c r="D16" s="471"/>
      <c r="E16" s="471"/>
      <c r="F16" s="471"/>
      <c r="G16" s="476" t="s">
        <v>553</v>
      </c>
      <c r="H16" s="476"/>
      <c r="I16" s="476"/>
      <c r="J16" s="471"/>
      <c r="K16" s="471"/>
      <c r="L16" s="471"/>
      <c r="M16" s="477"/>
    </row>
    <row r="17" spans="1:22" ht="2.4500000000000002" customHeight="1" x14ac:dyDescent="0.25">
      <c r="B17" s="468"/>
      <c r="C17" s="469"/>
      <c r="D17" s="190"/>
      <c r="E17" s="190"/>
      <c r="F17" s="190"/>
      <c r="G17" s="469"/>
      <c r="H17" s="469"/>
      <c r="I17" s="469"/>
      <c r="J17" s="3"/>
      <c r="K17" s="3"/>
      <c r="L17" s="3"/>
      <c r="M17" s="236"/>
    </row>
    <row r="18" spans="1:22" ht="24.95" customHeight="1" x14ac:dyDescent="0.25">
      <c r="B18" s="468" t="s">
        <v>28</v>
      </c>
      <c r="C18" s="469"/>
      <c r="D18" s="470"/>
      <c r="E18" s="470"/>
      <c r="F18" s="470"/>
      <c r="G18" s="476" t="s">
        <v>615</v>
      </c>
      <c r="H18" s="476"/>
      <c r="I18" s="476"/>
      <c r="J18" s="471"/>
      <c r="K18" s="471"/>
      <c r="L18" s="471"/>
      <c r="M18" s="477"/>
    </row>
    <row r="19" spans="1:22" ht="7.5" customHeight="1" x14ac:dyDescent="0.3">
      <c r="B19" s="237"/>
      <c r="C19" s="4"/>
      <c r="D19" s="5"/>
      <c r="E19" s="5"/>
      <c r="F19" s="5"/>
      <c r="G19" s="5"/>
      <c r="H19" s="6"/>
      <c r="I19" s="6"/>
      <c r="J19" s="7"/>
      <c r="K19" s="7"/>
      <c r="L19" s="7"/>
      <c r="M19" s="238"/>
    </row>
    <row r="20" spans="1:22" ht="6.75" customHeight="1" x14ac:dyDescent="0.25">
      <c r="B20" s="239"/>
      <c r="C20" s="1"/>
      <c r="D20" s="8"/>
      <c r="E20" s="8"/>
      <c r="F20" s="8"/>
      <c r="G20" s="8"/>
      <c r="H20" s="8"/>
      <c r="I20" s="8"/>
      <c r="J20" s="8"/>
      <c r="K20" s="8"/>
      <c r="L20" s="8"/>
      <c r="M20" s="240"/>
    </row>
    <row r="21" spans="1:22" ht="30" customHeight="1" x14ac:dyDescent="0.25">
      <c r="B21" s="288" t="s">
        <v>3</v>
      </c>
      <c r="C21" s="450" t="s">
        <v>634</v>
      </c>
      <c r="D21" s="450"/>
      <c r="E21" s="450"/>
      <c r="F21" s="450"/>
      <c r="G21" s="429" t="s">
        <v>520</v>
      </c>
      <c r="H21" s="429" t="s">
        <v>518</v>
      </c>
      <c r="I21" s="429" t="s">
        <v>631</v>
      </c>
      <c r="J21" s="429"/>
      <c r="K21" s="429"/>
      <c r="L21" s="429" t="s">
        <v>621</v>
      </c>
      <c r="M21" s="430"/>
    </row>
    <row r="22" spans="1:22" ht="15" customHeight="1" x14ac:dyDescent="0.25">
      <c r="B22" s="287" t="s">
        <v>5</v>
      </c>
      <c r="C22" s="437"/>
      <c r="D22" s="437"/>
      <c r="E22" s="437"/>
      <c r="F22" s="437"/>
      <c r="G22" s="440"/>
      <c r="H22" s="440"/>
      <c r="I22" s="449" t="s">
        <v>633</v>
      </c>
      <c r="J22" s="449"/>
      <c r="K22" s="449"/>
      <c r="L22" s="272" t="s">
        <v>514</v>
      </c>
      <c r="M22" s="273" t="s">
        <v>515</v>
      </c>
      <c r="T22" s="484" t="s">
        <v>639</v>
      </c>
      <c r="U22" s="486" t="s">
        <v>632</v>
      </c>
      <c r="V22" s="428" t="s">
        <v>11687</v>
      </c>
    </row>
    <row r="23" spans="1:22" ht="24.95" customHeight="1" x14ac:dyDescent="0.25">
      <c r="A23" t="str">
        <f>R23</f>
        <v/>
      </c>
      <c r="B23" s="265"/>
      <c r="C23" s="472"/>
      <c r="D23" s="472"/>
      <c r="E23" s="472"/>
      <c r="F23" s="472"/>
      <c r="G23" s="266"/>
      <c r="H23" s="267">
        <f>IF(G23=$T$24,$U$24,IF(G23=$T$25,$U$25,IF(G23=$T$26,$U$26,IF(G23=$T$27,$U$27,""))))</f>
        <v>0</v>
      </c>
      <c r="I23" s="441"/>
      <c r="J23" s="481"/>
      <c r="K23" s="481"/>
      <c r="L23" s="268"/>
      <c r="M23" s="269">
        <f>IFERROR(H23*L23/100,"")</f>
        <v>0</v>
      </c>
      <c r="N23" s="252" t="e">
        <f>VLOOKUP(I23,'Ark2'!$B$2:$C$4,2,FALSE)</f>
        <v>#N/A</v>
      </c>
      <c r="Q23">
        <f>IF(M23&gt;0,1,0)</f>
        <v>0</v>
      </c>
      <c r="R23" t="str">
        <f>IF(Q23&gt;0,1,"")</f>
        <v/>
      </c>
      <c r="T23" s="485"/>
      <c r="U23" s="487"/>
      <c r="V23" s="428"/>
    </row>
    <row r="24" spans="1:22" ht="24.95" customHeight="1" x14ac:dyDescent="0.25">
      <c r="A24" t="str">
        <f t="shared" ref="A24:A57" si="0">R24</f>
        <v/>
      </c>
      <c r="B24" s="254"/>
      <c r="C24" s="456"/>
      <c r="D24" s="456"/>
      <c r="E24" s="456"/>
      <c r="F24" s="456"/>
      <c r="G24" s="255"/>
      <c r="H24" s="267">
        <f t="shared" ref="H24:H28" si="1">IF(G24=$T$24,$U$24,IF(G24=$T$25,$U$25,IF(G24=$T$26,$U$26,IF(G24=$T$27,$U$27,""))))</f>
        <v>0</v>
      </c>
      <c r="I24" s="431"/>
      <c r="J24" s="432"/>
      <c r="K24" s="432"/>
      <c r="L24" s="260"/>
      <c r="M24" s="256">
        <f t="shared" ref="M24:M28" si="2">IFERROR(H24*L24/100,"")</f>
        <v>0</v>
      </c>
      <c r="N24" s="252" t="e">
        <f>VLOOKUP(I24,'Ark2'!$B$2:$C$4,2,FALSE)</f>
        <v>#N/A</v>
      </c>
      <c r="Q24">
        <f t="shared" ref="Q24:Q56" si="3">IF(M24&gt;0,1,0)</f>
        <v>0</v>
      </c>
      <c r="R24" t="str">
        <f>IF(Q24&gt;0,MAX($R$23:R23)+1,"")</f>
        <v/>
      </c>
      <c r="T24" s="249"/>
      <c r="U24" s="249"/>
      <c r="V24" s="428"/>
    </row>
    <row r="25" spans="1:22" ht="24.95" customHeight="1" x14ac:dyDescent="0.25">
      <c r="A25" t="str">
        <f t="shared" si="0"/>
        <v/>
      </c>
      <c r="B25" s="254"/>
      <c r="C25" s="456"/>
      <c r="D25" s="456"/>
      <c r="E25" s="456"/>
      <c r="F25" s="456"/>
      <c r="G25" s="255"/>
      <c r="H25" s="267">
        <f t="shared" si="1"/>
        <v>0</v>
      </c>
      <c r="I25" s="431"/>
      <c r="J25" s="432"/>
      <c r="K25" s="432"/>
      <c r="L25" s="260"/>
      <c r="M25" s="256">
        <f t="shared" si="2"/>
        <v>0</v>
      </c>
      <c r="N25" s="252" t="e">
        <f>VLOOKUP(I25,'Ark2'!$B$2:$C$4,2,FALSE)</f>
        <v>#N/A</v>
      </c>
      <c r="Q25">
        <f t="shared" si="3"/>
        <v>0</v>
      </c>
      <c r="R25" t="str">
        <f>IF(Q25&gt;0,MAX($R$23:R24)+1,"")</f>
        <v/>
      </c>
      <c r="T25" s="249"/>
      <c r="U25" s="249"/>
      <c r="V25" s="428"/>
    </row>
    <row r="26" spans="1:22" ht="24.95" customHeight="1" x14ac:dyDescent="0.25">
      <c r="A26" t="str">
        <f t="shared" si="0"/>
        <v/>
      </c>
      <c r="B26" s="254"/>
      <c r="C26" s="456"/>
      <c r="D26" s="456"/>
      <c r="E26" s="456"/>
      <c r="F26" s="456"/>
      <c r="G26" s="255"/>
      <c r="H26" s="267">
        <f t="shared" si="1"/>
        <v>0</v>
      </c>
      <c r="I26" s="431"/>
      <c r="J26" s="432"/>
      <c r="K26" s="432"/>
      <c r="L26" s="260"/>
      <c r="M26" s="256">
        <f t="shared" si="2"/>
        <v>0</v>
      </c>
      <c r="N26" s="252" t="e">
        <f>VLOOKUP(I26,'Ark2'!$B$2:$C$4,2,FALSE)</f>
        <v>#N/A</v>
      </c>
      <c r="Q26">
        <f t="shared" si="3"/>
        <v>0</v>
      </c>
      <c r="R26" t="str">
        <f>IF(Q26&gt;0,MAX($R$23:R25)+1,"")</f>
        <v/>
      </c>
      <c r="T26" s="249"/>
      <c r="U26" s="249"/>
      <c r="V26" s="428"/>
    </row>
    <row r="27" spans="1:22" ht="24.95" customHeight="1" x14ac:dyDescent="0.25">
      <c r="A27" t="str">
        <f t="shared" si="0"/>
        <v/>
      </c>
      <c r="B27" s="254"/>
      <c r="C27" s="456"/>
      <c r="D27" s="456"/>
      <c r="E27" s="456"/>
      <c r="F27" s="456"/>
      <c r="G27" s="255"/>
      <c r="H27" s="267">
        <f t="shared" si="1"/>
        <v>0</v>
      </c>
      <c r="I27" s="431"/>
      <c r="J27" s="432"/>
      <c r="K27" s="432"/>
      <c r="L27" s="260"/>
      <c r="M27" s="256">
        <f t="shared" si="2"/>
        <v>0</v>
      </c>
      <c r="N27" s="252" t="e">
        <f>VLOOKUP(I27,'Ark2'!$B$2:$C$4,2,FALSE)</f>
        <v>#N/A</v>
      </c>
      <c r="Q27">
        <f t="shared" si="3"/>
        <v>0</v>
      </c>
      <c r="R27" t="str">
        <f>IF(Q27&gt;0,MAX($R$23:R26)+1,"")</f>
        <v/>
      </c>
      <c r="T27" s="250" t="s">
        <v>445</v>
      </c>
      <c r="U27" s="250">
        <v>100</v>
      </c>
      <c r="V27" s="428"/>
    </row>
    <row r="28" spans="1:22" ht="24.95" customHeight="1" x14ac:dyDescent="0.25">
      <c r="A28" t="str">
        <f t="shared" si="0"/>
        <v/>
      </c>
      <c r="B28" s="290"/>
      <c r="C28" s="480"/>
      <c r="D28" s="480"/>
      <c r="E28" s="480"/>
      <c r="F28" s="480"/>
      <c r="G28" s="291"/>
      <c r="H28" s="267">
        <f t="shared" si="1"/>
        <v>0</v>
      </c>
      <c r="I28" s="452"/>
      <c r="J28" s="453"/>
      <c r="K28" s="453"/>
      <c r="L28" s="292"/>
      <c r="M28" s="293">
        <f t="shared" si="2"/>
        <v>0</v>
      </c>
      <c r="N28" s="252" t="e">
        <f>VLOOKUP(I28,'Ark2'!$B$2:$C$4,2,FALSE)</f>
        <v>#N/A</v>
      </c>
      <c r="Q28">
        <f t="shared" si="3"/>
        <v>0</v>
      </c>
      <c r="R28" t="str">
        <f>IF(Q28&gt;0,MAX($R$23:R27)+1,"")</f>
        <v/>
      </c>
    </row>
    <row r="29" spans="1:22" ht="24.75" customHeight="1" x14ac:dyDescent="0.25">
      <c r="A29" t="str">
        <f t="shared" si="0"/>
        <v/>
      </c>
      <c r="B29" s="289" t="s">
        <v>3</v>
      </c>
      <c r="C29" s="438" t="s">
        <v>635</v>
      </c>
      <c r="D29" s="438"/>
      <c r="E29" s="438"/>
      <c r="F29" s="438"/>
      <c r="G29" s="438"/>
      <c r="H29" s="438"/>
      <c r="I29" s="438"/>
      <c r="J29" s="434" t="s">
        <v>623</v>
      </c>
      <c r="K29" s="434"/>
      <c r="L29" s="436" t="s">
        <v>8</v>
      </c>
      <c r="M29" s="473" t="s">
        <v>515</v>
      </c>
      <c r="R29" t="str">
        <f>IF(Q29&gt;0,MAX($R$23:R28)+1,"")</f>
        <v/>
      </c>
    </row>
    <row r="30" spans="1:22" ht="15" customHeight="1" x14ac:dyDescent="0.25">
      <c r="A30" t="str">
        <f t="shared" si="0"/>
        <v/>
      </c>
      <c r="B30" s="287" t="s">
        <v>5</v>
      </c>
      <c r="C30" s="439"/>
      <c r="D30" s="439"/>
      <c r="E30" s="439"/>
      <c r="F30" s="439"/>
      <c r="G30" s="439"/>
      <c r="H30" s="439"/>
      <c r="I30" s="439"/>
      <c r="J30" s="435" t="s">
        <v>633</v>
      </c>
      <c r="K30" s="435"/>
      <c r="L30" s="437"/>
      <c r="M30" s="474"/>
      <c r="R30" t="str">
        <f>IF(Q30&gt;0,MAX($R$23:R29)+1,"")</f>
        <v/>
      </c>
    </row>
    <row r="31" spans="1:22" ht="24.95" customHeight="1" x14ac:dyDescent="0.25">
      <c r="A31" t="str">
        <f t="shared" si="0"/>
        <v/>
      </c>
      <c r="B31" s="265"/>
      <c r="C31" s="443"/>
      <c r="D31" s="444"/>
      <c r="E31" s="444"/>
      <c r="F31" s="444"/>
      <c r="G31" s="444"/>
      <c r="H31" s="444"/>
      <c r="I31" s="445"/>
      <c r="J31" s="441"/>
      <c r="K31" s="442"/>
      <c r="L31" s="270"/>
      <c r="M31" s="271" t="e">
        <f>IF(N31=4,L31*$D$63,IF(N31=5,L31*$G$63,0))</f>
        <v>#N/A</v>
      </c>
      <c r="N31" t="e">
        <f>VLOOKUP(J31,'Ark2'!$B$6:$C$7,2,FALSE)</f>
        <v>#N/A</v>
      </c>
      <c r="O31">
        <f>IF(L31&gt;0,M31,0)</f>
        <v>0</v>
      </c>
      <c r="R31" t="str">
        <f>IF(Q31&gt;0,MAX($R$23:R30)+1,"")</f>
        <v/>
      </c>
    </row>
    <row r="32" spans="1:22" ht="24.95" customHeight="1" x14ac:dyDescent="0.25">
      <c r="A32" t="str">
        <f t="shared" si="0"/>
        <v/>
      </c>
      <c r="B32" s="254"/>
      <c r="C32" s="446"/>
      <c r="D32" s="447"/>
      <c r="E32" s="447"/>
      <c r="F32" s="447"/>
      <c r="G32" s="447"/>
      <c r="H32" s="447"/>
      <c r="I32" s="448"/>
      <c r="J32" s="431"/>
      <c r="K32" s="433"/>
      <c r="L32" s="258"/>
      <c r="M32" s="259" t="e">
        <f>IF(N32=4,L32*$D$63,IF(N32=5,L32*$G$63,""))</f>
        <v>#N/A</v>
      </c>
      <c r="N32" t="e">
        <f>VLOOKUP(J32,'Ark2'!$B$6:$C$7,2,FALSE)</f>
        <v>#N/A</v>
      </c>
      <c r="O32">
        <f t="shared" ref="O32:O35" si="4">IF(L32&gt;0,M32,0)</f>
        <v>0</v>
      </c>
      <c r="R32" t="str">
        <f>IF(Q32&gt;0,MAX($R$23:R31)+1,"")</f>
        <v/>
      </c>
    </row>
    <row r="33" spans="1:18" ht="24.95" customHeight="1" x14ac:dyDescent="0.25">
      <c r="A33" t="str">
        <f t="shared" ref="A33:A34" si="5">R33</f>
        <v/>
      </c>
      <c r="B33" s="254"/>
      <c r="C33" s="446"/>
      <c r="D33" s="447"/>
      <c r="E33" s="447"/>
      <c r="F33" s="447"/>
      <c r="G33" s="447"/>
      <c r="H33" s="447"/>
      <c r="I33" s="448"/>
      <c r="J33" s="431"/>
      <c r="K33" s="433"/>
      <c r="L33" s="258"/>
      <c r="M33" s="259" t="e">
        <f>IF(N33=4,L33*$D$63,IF(N33=5,L33*$G$63,""))</f>
        <v>#N/A</v>
      </c>
      <c r="N33" t="e">
        <f>VLOOKUP(J33,'Ark2'!$B$6:$C$7,2,FALSE)</f>
        <v>#N/A</v>
      </c>
      <c r="O33">
        <f t="shared" si="4"/>
        <v>0</v>
      </c>
      <c r="R33" t="str">
        <f>IF(Q33&gt;0,MAX($R$23:R32)+1,"")</f>
        <v/>
      </c>
    </row>
    <row r="34" spans="1:18" ht="24.95" customHeight="1" x14ac:dyDescent="0.25">
      <c r="A34" t="str">
        <f t="shared" si="5"/>
        <v/>
      </c>
      <c r="B34" s="254"/>
      <c r="C34" s="446"/>
      <c r="D34" s="447"/>
      <c r="E34" s="447"/>
      <c r="F34" s="447"/>
      <c r="G34" s="447"/>
      <c r="H34" s="447"/>
      <c r="I34" s="448"/>
      <c r="J34" s="431"/>
      <c r="K34" s="433"/>
      <c r="L34" s="258"/>
      <c r="M34" s="259" t="e">
        <f>IF(N34=4,L34*$D$63,IF(N34=5,L34*$G$63,""))</f>
        <v>#N/A</v>
      </c>
      <c r="N34" t="e">
        <f>VLOOKUP(J34,'Ark2'!$B$6:$C$7,2,FALSE)</f>
        <v>#N/A</v>
      </c>
      <c r="O34">
        <f t="shared" si="4"/>
        <v>0</v>
      </c>
      <c r="R34" t="str">
        <f>IF(Q34&gt;0,MAX($R$23:R33)+1,"")</f>
        <v/>
      </c>
    </row>
    <row r="35" spans="1:18" ht="24.95" customHeight="1" x14ac:dyDescent="0.25">
      <c r="A35" t="str">
        <f t="shared" si="0"/>
        <v/>
      </c>
      <c r="B35" s="254"/>
      <c r="C35" s="446"/>
      <c r="D35" s="447"/>
      <c r="E35" s="447"/>
      <c r="F35" s="447"/>
      <c r="G35" s="447"/>
      <c r="H35" s="447"/>
      <c r="I35" s="448"/>
      <c r="J35" s="431"/>
      <c r="K35" s="433"/>
      <c r="L35" s="258"/>
      <c r="M35" s="259" t="e">
        <f>IF(N35=4,L35*$D$63,IF(N35=5,L35*$G$63,""))</f>
        <v>#N/A</v>
      </c>
      <c r="N35" t="e">
        <f>VLOOKUP(J35,'Ark2'!$B$6:$C$7,2,FALSE)</f>
        <v>#N/A</v>
      </c>
      <c r="O35">
        <f t="shared" si="4"/>
        <v>0</v>
      </c>
      <c r="R35" t="str">
        <f>IF(Q35&gt;0,MAX($R$23:R34)+1,"")</f>
        <v/>
      </c>
    </row>
    <row r="36" spans="1:18" ht="30" customHeight="1" x14ac:dyDescent="0.25">
      <c r="A36" t="str">
        <f t="shared" si="0"/>
        <v/>
      </c>
      <c r="B36" s="288" t="s">
        <v>3</v>
      </c>
      <c r="C36" s="450" t="s">
        <v>636</v>
      </c>
      <c r="D36" s="450"/>
      <c r="E36" s="450"/>
      <c r="F36" s="450"/>
      <c r="G36" s="429" t="s">
        <v>520</v>
      </c>
      <c r="H36" s="429" t="s">
        <v>518</v>
      </c>
      <c r="I36" s="429" t="s">
        <v>631</v>
      </c>
      <c r="J36" s="429"/>
      <c r="K36" s="429"/>
      <c r="L36" s="429" t="s">
        <v>621</v>
      </c>
      <c r="M36" s="430"/>
      <c r="R36" t="str">
        <f>IF(Q36&gt;0,MAX($R$23:R35)+1,"")</f>
        <v/>
      </c>
    </row>
    <row r="37" spans="1:18" ht="15" customHeight="1" x14ac:dyDescent="0.25">
      <c r="A37" t="str">
        <f t="shared" si="0"/>
        <v/>
      </c>
      <c r="B37" s="287" t="s">
        <v>5</v>
      </c>
      <c r="C37" s="437"/>
      <c r="D37" s="437"/>
      <c r="E37" s="437"/>
      <c r="F37" s="437"/>
      <c r="G37" s="440"/>
      <c r="H37" s="440"/>
      <c r="I37" s="449" t="s">
        <v>633</v>
      </c>
      <c r="J37" s="449"/>
      <c r="K37" s="449"/>
      <c r="L37" s="272" t="s">
        <v>514</v>
      </c>
      <c r="M37" s="273" t="s">
        <v>515</v>
      </c>
      <c r="R37" t="str">
        <f>IF(Q37&gt;0,MAX($R$23:R36)+1,"")</f>
        <v/>
      </c>
    </row>
    <row r="38" spans="1:18" ht="24.95" customHeight="1" x14ac:dyDescent="0.25">
      <c r="A38" t="str">
        <f t="shared" si="0"/>
        <v/>
      </c>
      <c r="B38" s="254"/>
      <c r="C38" s="456"/>
      <c r="D38" s="456"/>
      <c r="E38" s="456"/>
      <c r="F38" s="456"/>
      <c r="G38" s="255"/>
      <c r="H38" s="267">
        <f t="shared" ref="H38:H41" si="6">IF(G38=$T$24,$U$24,IF(G38=$T$25,$U$25,IF(G38=$T$26,$U$26,IF(G38=$T$27,$U$27,""))))</f>
        <v>0</v>
      </c>
      <c r="I38" s="431"/>
      <c r="J38" s="432"/>
      <c r="K38" s="432"/>
      <c r="L38" s="260"/>
      <c r="M38" s="256">
        <f>IFERROR(H38*L38/100,"")</f>
        <v>0</v>
      </c>
      <c r="N38" s="252" t="e">
        <f>VLOOKUP(I38,'Ark2'!$B$2:$C$4,2,FALSE)</f>
        <v>#N/A</v>
      </c>
      <c r="Q38">
        <f t="shared" si="3"/>
        <v>0</v>
      </c>
      <c r="R38" t="str">
        <f>IF(Q38&gt;0,MAX($R$23:R37)+1,"")</f>
        <v/>
      </c>
    </row>
    <row r="39" spans="1:18" ht="24.95" customHeight="1" x14ac:dyDescent="0.25">
      <c r="A39" t="str">
        <f t="shared" si="0"/>
        <v/>
      </c>
      <c r="B39" s="254"/>
      <c r="C39" s="456"/>
      <c r="D39" s="456"/>
      <c r="E39" s="456"/>
      <c r="F39" s="456"/>
      <c r="G39" s="255"/>
      <c r="H39" s="267">
        <f t="shared" si="6"/>
        <v>0</v>
      </c>
      <c r="I39" s="431"/>
      <c r="J39" s="432"/>
      <c r="K39" s="432"/>
      <c r="L39" s="260"/>
      <c r="M39" s="256">
        <f t="shared" ref="M39:M41" si="7">IFERROR(H39*L39/100,"")</f>
        <v>0</v>
      </c>
      <c r="N39" s="252" t="e">
        <f>VLOOKUP(I39,'Ark2'!$B$2:$C$4,2,FALSE)</f>
        <v>#N/A</v>
      </c>
      <c r="Q39">
        <f t="shared" si="3"/>
        <v>0</v>
      </c>
      <c r="R39" t="str">
        <f>IF(Q39&gt;0,MAX($R$23:R38)+1,"")</f>
        <v/>
      </c>
    </row>
    <row r="40" spans="1:18" ht="24.95" customHeight="1" x14ac:dyDescent="0.25">
      <c r="A40" t="str">
        <f t="shared" ref="A40:A41" si="8">R40</f>
        <v/>
      </c>
      <c r="B40" s="254"/>
      <c r="C40" s="456"/>
      <c r="D40" s="456"/>
      <c r="E40" s="456"/>
      <c r="F40" s="456"/>
      <c r="G40" s="255"/>
      <c r="H40" s="267">
        <f t="shared" si="6"/>
        <v>0</v>
      </c>
      <c r="I40" s="431"/>
      <c r="J40" s="432"/>
      <c r="K40" s="432"/>
      <c r="L40" s="260"/>
      <c r="M40" s="256">
        <f t="shared" si="7"/>
        <v>0</v>
      </c>
      <c r="N40" s="252" t="e">
        <f>VLOOKUP(I40,'Ark2'!$B$2:$C$4,2,FALSE)</f>
        <v>#N/A</v>
      </c>
      <c r="Q40">
        <f t="shared" ref="Q40:Q41" si="9">IF(M40&gt;0,1,0)</f>
        <v>0</v>
      </c>
      <c r="R40" t="str">
        <f>IF(Q40&gt;0,MAX($R$23:R39)+1,"")</f>
        <v/>
      </c>
    </row>
    <row r="41" spans="1:18" ht="24.95" customHeight="1" x14ac:dyDescent="0.25">
      <c r="A41" t="str">
        <f t="shared" si="8"/>
        <v/>
      </c>
      <c r="B41" s="254"/>
      <c r="C41" s="456"/>
      <c r="D41" s="456"/>
      <c r="E41" s="456"/>
      <c r="F41" s="456"/>
      <c r="G41" s="255"/>
      <c r="H41" s="267">
        <f t="shared" si="6"/>
        <v>0</v>
      </c>
      <c r="I41" s="431"/>
      <c r="J41" s="432"/>
      <c r="K41" s="432"/>
      <c r="L41" s="260"/>
      <c r="M41" s="256">
        <f t="shared" si="7"/>
        <v>0</v>
      </c>
      <c r="N41" s="252" t="e">
        <f>VLOOKUP(I41,'Ark2'!$B$2:$C$4,2,FALSE)</f>
        <v>#N/A</v>
      </c>
      <c r="Q41">
        <f t="shared" si="9"/>
        <v>0</v>
      </c>
      <c r="R41" t="str">
        <f>IF(Q41&gt;0,MAX($R$23:R40)+1,"")</f>
        <v/>
      </c>
    </row>
    <row r="42" spans="1:18" ht="30" customHeight="1" x14ac:dyDescent="0.25">
      <c r="A42" t="str">
        <f t="shared" si="0"/>
        <v/>
      </c>
      <c r="B42" s="288" t="s">
        <v>3</v>
      </c>
      <c r="C42" s="450" t="s">
        <v>9</v>
      </c>
      <c r="D42" s="450"/>
      <c r="E42" s="450"/>
      <c r="F42" s="450"/>
      <c r="G42" s="429" t="s">
        <v>520</v>
      </c>
      <c r="H42" s="429" t="s">
        <v>518</v>
      </c>
      <c r="I42" s="429" t="s">
        <v>631</v>
      </c>
      <c r="J42" s="429"/>
      <c r="K42" s="429"/>
      <c r="L42" s="429" t="s">
        <v>621</v>
      </c>
      <c r="M42" s="430"/>
      <c r="R42" t="str">
        <f>IF(Q42&gt;0,MAX($R$23:R41)+1,"")</f>
        <v/>
      </c>
    </row>
    <row r="43" spans="1:18" ht="15" customHeight="1" x14ac:dyDescent="0.25">
      <c r="A43" t="str">
        <f t="shared" si="0"/>
        <v/>
      </c>
      <c r="B43" s="287" t="s">
        <v>5</v>
      </c>
      <c r="C43" s="437"/>
      <c r="D43" s="437"/>
      <c r="E43" s="437"/>
      <c r="F43" s="437"/>
      <c r="G43" s="440"/>
      <c r="H43" s="440"/>
      <c r="I43" s="449" t="s">
        <v>633</v>
      </c>
      <c r="J43" s="449"/>
      <c r="K43" s="449"/>
      <c r="L43" s="272" t="s">
        <v>514</v>
      </c>
      <c r="M43" s="273" t="s">
        <v>515</v>
      </c>
      <c r="R43" t="str">
        <f>IF(Q43&gt;0,MAX($R$23:R42)+1,"")</f>
        <v/>
      </c>
    </row>
    <row r="44" spans="1:18" ht="24.95" customHeight="1" x14ac:dyDescent="0.25">
      <c r="A44" t="str">
        <f t="shared" si="0"/>
        <v/>
      </c>
      <c r="B44" s="254"/>
      <c r="C44" s="456"/>
      <c r="D44" s="456"/>
      <c r="E44" s="456"/>
      <c r="F44" s="456"/>
      <c r="G44" s="255"/>
      <c r="H44" s="267">
        <f t="shared" ref="H44:H53" si="10">IF(G44=$T$24,$U$24,IF(G44=$T$25,$U$25,IF(G44=$T$26,$U$26,IF(G44=$T$27,$U$27,""))))</f>
        <v>0</v>
      </c>
      <c r="I44" s="431"/>
      <c r="J44" s="432"/>
      <c r="K44" s="432"/>
      <c r="L44" s="260"/>
      <c r="M44" s="256">
        <f>IFERROR(H44*L44/100,"")</f>
        <v>0</v>
      </c>
      <c r="N44" s="252" t="e">
        <f>VLOOKUP(I44,'Ark2'!$B$2:$C$4,2,FALSE)</f>
        <v>#N/A</v>
      </c>
      <c r="Q44">
        <f t="shared" si="3"/>
        <v>0</v>
      </c>
      <c r="R44" t="str">
        <f>IF(Q44&gt;0,MAX($R$23:R43)+1,"")</f>
        <v/>
      </c>
    </row>
    <row r="45" spans="1:18" ht="24.95" customHeight="1" x14ac:dyDescent="0.25">
      <c r="A45" t="str">
        <f t="shared" si="0"/>
        <v/>
      </c>
      <c r="B45" s="254"/>
      <c r="C45" s="456"/>
      <c r="D45" s="456"/>
      <c r="E45" s="456"/>
      <c r="F45" s="456"/>
      <c r="G45" s="255"/>
      <c r="H45" s="267">
        <f t="shared" si="10"/>
        <v>0</v>
      </c>
      <c r="I45" s="431"/>
      <c r="J45" s="432"/>
      <c r="K45" s="432"/>
      <c r="L45" s="260"/>
      <c r="M45" s="256">
        <f t="shared" ref="M45:M53" si="11">IFERROR(H45*L45/100,"")</f>
        <v>0</v>
      </c>
      <c r="N45" s="252" t="e">
        <f>VLOOKUP(I45,'Ark2'!$B$2:$C$4,2,FALSE)</f>
        <v>#N/A</v>
      </c>
      <c r="Q45">
        <f t="shared" si="3"/>
        <v>0</v>
      </c>
      <c r="R45" t="str">
        <f>IF(Q45&gt;0,MAX($R$23:R44)+1,"")</f>
        <v/>
      </c>
    </row>
    <row r="46" spans="1:18" ht="24.95" customHeight="1" x14ac:dyDescent="0.25">
      <c r="A46" t="str">
        <f t="shared" si="0"/>
        <v/>
      </c>
      <c r="B46" s="254"/>
      <c r="C46" s="456"/>
      <c r="D46" s="456"/>
      <c r="E46" s="456"/>
      <c r="F46" s="456"/>
      <c r="G46" s="255"/>
      <c r="H46" s="267">
        <f t="shared" si="10"/>
        <v>0</v>
      </c>
      <c r="I46" s="431"/>
      <c r="J46" s="432"/>
      <c r="K46" s="432"/>
      <c r="L46" s="260"/>
      <c r="M46" s="256">
        <f t="shared" si="11"/>
        <v>0</v>
      </c>
      <c r="N46" s="252" t="e">
        <f>VLOOKUP(I46,'Ark2'!$B$2:$C$4,2,FALSE)</f>
        <v>#N/A</v>
      </c>
      <c r="Q46">
        <f t="shared" si="3"/>
        <v>0</v>
      </c>
      <c r="R46" t="str">
        <f>IF(Q46&gt;0,MAX($R$23:R45)+1,"")</f>
        <v/>
      </c>
    </row>
    <row r="47" spans="1:18" ht="24.95" customHeight="1" x14ac:dyDescent="0.25">
      <c r="A47" t="str">
        <f t="shared" si="0"/>
        <v/>
      </c>
      <c r="B47" s="254"/>
      <c r="C47" s="456"/>
      <c r="D47" s="456"/>
      <c r="E47" s="456"/>
      <c r="F47" s="456"/>
      <c r="G47" s="255"/>
      <c r="H47" s="267">
        <f t="shared" si="10"/>
        <v>0</v>
      </c>
      <c r="I47" s="431"/>
      <c r="J47" s="432"/>
      <c r="K47" s="432"/>
      <c r="L47" s="260"/>
      <c r="M47" s="256">
        <f t="shared" si="11"/>
        <v>0</v>
      </c>
      <c r="N47" s="252" t="e">
        <f>VLOOKUP(I47,'Ark2'!$B$2:$C$4,2,FALSE)</f>
        <v>#N/A</v>
      </c>
      <c r="Q47">
        <f t="shared" si="3"/>
        <v>0</v>
      </c>
      <c r="R47" t="str">
        <f>IF(Q47&gt;0,MAX($R$23:R46)+1,"")</f>
        <v/>
      </c>
    </row>
    <row r="48" spans="1:18" ht="24.95" customHeight="1" x14ac:dyDescent="0.25">
      <c r="A48" t="str">
        <f t="shared" si="0"/>
        <v/>
      </c>
      <c r="B48" s="254"/>
      <c r="C48" s="456"/>
      <c r="D48" s="456"/>
      <c r="E48" s="456"/>
      <c r="F48" s="456"/>
      <c r="G48" s="255"/>
      <c r="H48" s="267">
        <f t="shared" si="10"/>
        <v>0</v>
      </c>
      <c r="I48" s="431"/>
      <c r="J48" s="432"/>
      <c r="K48" s="432"/>
      <c r="L48" s="260"/>
      <c r="M48" s="256">
        <f t="shared" si="11"/>
        <v>0</v>
      </c>
      <c r="N48" s="252" t="e">
        <f>VLOOKUP(I48,'Ark2'!$B$2:$C$4,2,FALSE)</f>
        <v>#N/A</v>
      </c>
      <c r="Q48">
        <f t="shared" si="3"/>
        <v>0</v>
      </c>
      <c r="R48" t="str">
        <f>IF(Q48&gt;0,MAX($R$23:R47)+1,"")</f>
        <v/>
      </c>
    </row>
    <row r="49" spans="1:18" ht="24.95" customHeight="1" x14ac:dyDescent="0.25">
      <c r="A49" t="str">
        <f t="shared" si="0"/>
        <v/>
      </c>
      <c r="B49" s="254"/>
      <c r="C49" s="456"/>
      <c r="D49" s="456"/>
      <c r="E49" s="456"/>
      <c r="F49" s="456"/>
      <c r="G49" s="255"/>
      <c r="H49" s="267">
        <f t="shared" si="10"/>
        <v>0</v>
      </c>
      <c r="I49" s="431"/>
      <c r="J49" s="432"/>
      <c r="K49" s="432"/>
      <c r="L49" s="260"/>
      <c r="M49" s="256">
        <f t="shared" si="11"/>
        <v>0</v>
      </c>
      <c r="N49" s="252" t="e">
        <f>VLOOKUP(I49,'Ark2'!$B$2:$C$4,2,FALSE)</f>
        <v>#N/A</v>
      </c>
      <c r="Q49">
        <f t="shared" si="3"/>
        <v>0</v>
      </c>
      <c r="R49" t="str">
        <f>IF(Q49&gt;0,MAX($R$23:R48)+1,"")</f>
        <v/>
      </c>
    </row>
    <row r="50" spans="1:18" ht="24.95" customHeight="1" x14ac:dyDescent="0.25">
      <c r="A50" t="str">
        <f t="shared" ref="A50:A53" si="12">R50</f>
        <v/>
      </c>
      <c r="B50" s="254"/>
      <c r="C50" s="456"/>
      <c r="D50" s="456"/>
      <c r="E50" s="456"/>
      <c r="F50" s="456"/>
      <c r="G50" s="255"/>
      <c r="H50" s="267">
        <f t="shared" si="10"/>
        <v>0</v>
      </c>
      <c r="I50" s="431"/>
      <c r="J50" s="432"/>
      <c r="K50" s="432"/>
      <c r="L50" s="260"/>
      <c r="M50" s="256">
        <f t="shared" si="11"/>
        <v>0</v>
      </c>
      <c r="N50" s="252" t="e">
        <f>VLOOKUP(I50,'Ark2'!$B$2:$C$4,2,FALSE)</f>
        <v>#N/A</v>
      </c>
      <c r="Q50">
        <f t="shared" ref="Q50:Q53" si="13">IF(M50&gt;0,1,0)</f>
        <v>0</v>
      </c>
      <c r="R50" t="str">
        <f>IF(Q50&gt;0,MAX($R$23:R49)+1,"")</f>
        <v/>
      </c>
    </row>
    <row r="51" spans="1:18" ht="24.95" customHeight="1" x14ac:dyDescent="0.25">
      <c r="A51" t="str">
        <f t="shared" si="12"/>
        <v/>
      </c>
      <c r="B51" s="254"/>
      <c r="C51" s="456"/>
      <c r="D51" s="456"/>
      <c r="E51" s="456"/>
      <c r="F51" s="456"/>
      <c r="G51" s="255"/>
      <c r="H51" s="267">
        <f t="shared" si="10"/>
        <v>0</v>
      </c>
      <c r="I51" s="431"/>
      <c r="J51" s="432"/>
      <c r="K51" s="432"/>
      <c r="L51" s="260"/>
      <c r="M51" s="256">
        <f t="shared" si="11"/>
        <v>0</v>
      </c>
      <c r="N51" s="252" t="e">
        <f>VLOOKUP(I51,'Ark2'!$B$2:$C$4,2,FALSE)</f>
        <v>#N/A</v>
      </c>
      <c r="Q51">
        <f t="shared" si="13"/>
        <v>0</v>
      </c>
      <c r="R51" t="str">
        <f>IF(Q51&gt;0,MAX($R$23:R50)+1,"")</f>
        <v/>
      </c>
    </row>
    <row r="52" spans="1:18" ht="24.95" customHeight="1" x14ac:dyDescent="0.25">
      <c r="A52" t="str">
        <f t="shared" si="12"/>
        <v/>
      </c>
      <c r="B52" s="254"/>
      <c r="C52" s="456"/>
      <c r="D52" s="456"/>
      <c r="E52" s="456"/>
      <c r="F52" s="456"/>
      <c r="G52" s="255"/>
      <c r="H52" s="267">
        <f t="shared" si="10"/>
        <v>0</v>
      </c>
      <c r="I52" s="431"/>
      <c r="J52" s="432"/>
      <c r="K52" s="432"/>
      <c r="L52" s="260"/>
      <c r="M52" s="256">
        <f t="shared" si="11"/>
        <v>0</v>
      </c>
      <c r="N52" s="252" t="e">
        <f>VLOOKUP(I52,'Ark2'!$B$2:$C$4,2,FALSE)</f>
        <v>#N/A</v>
      </c>
      <c r="Q52">
        <f t="shared" si="13"/>
        <v>0</v>
      </c>
      <c r="R52" t="str">
        <f>IF(Q52&gt;0,MAX($R$23:R51)+1,"")</f>
        <v/>
      </c>
    </row>
    <row r="53" spans="1:18" ht="24.95" customHeight="1" x14ac:dyDescent="0.25">
      <c r="A53" t="str">
        <f t="shared" si="12"/>
        <v/>
      </c>
      <c r="B53" s="254"/>
      <c r="C53" s="456"/>
      <c r="D53" s="456"/>
      <c r="E53" s="456"/>
      <c r="F53" s="456"/>
      <c r="G53" s="255"/>
      <c r="H53" s="267">
        <f t="shared" si="10"/>
        <v>0</v>
      </c>
      <c r="I53" s="431"/>
      <c r="J53" s="432"/>
      <c r="K53" s="432"/>
      <c r="L53" s="260"/>
      <c r="M53" s="256">
        <f t="shared" si="11"/>
        <v>0</v>
      </c>
      <c r="N53" s="252" t="e">
        <f>VLOOKUP(I53,'Ark2'!$B$2:$C$4,2,FALSE)</f>
        <v>#N/A</v>
      </c>
      <c r="Q53">
        <f t="shared" si="13"/>
        <v>0</v>
      </c>
      <c r="R53" t="str">
        <f>IF(Q53&gt;0,MAX($R$23:R52)+1,"")</f>
        <v/>
      </c>
    </row>
    <row r="54" spans="1:18" ht="29.25" customHeight="1" x14ac:dyDescent="0.25">
      <c r="A54" t="str">
        <f t="shared" si="0"/>
        <v/>
      </c>
      <c r="B54" s="288" t="s">
        <v>3</v>
      </c>
      <c r="C54" s="450" t="s">
        <v>637</v>
      </c>
      <c r="D54" s="450"/>
      <c r="E54" s="450"/>
      <c r="F54" s="450"/>
      <c r="G54" s="429" t="s">
        <v>520</v>
      </c>
      <c r="H54" s="429" t="s">
        <v>518</v>
      </c>
      <c r="I54" s="429" t="s">
        <v>631</v>
      </c>
      <c r="J54" s="429"/>
      <c r="K54" s="429"/>
      <c r="L54" s="429" t="s">
        <v>621</v>
      </c>
      <c r="M54" s="430"/>
      <c r="R54" t="str">
        <f>IF(Q54&gt;0,MAX($R$23:R53)+1,"")</f>
        <v/>
      </c>
    </row>
    <row r="55" spans="1:18" ht="15" customHeight="1" x14ac:dyDescent="0.25">
      <c r="A55" t="str">
        <f t="shared" si="0"/>
        <v/>
      </c>
      <c r="B55" s="287" t="s">
        <v>5</v>
      </c>
      <c r="C55" s="437"/>
      <c r="D55" s="437"/>
      <c r="E55" s="437"/>
      <c r="F55" s="437"/>
      <c r="G55" s="440"/>
      <c r="H55" s="440"/>
      <c r="I55" s="449" t="s">
        <v>633</v>
      </c>
      <c r="J55" s="449"/>
      <c r="K55" s="449"/>
      <c r="L55" s="272" t="s">
        <v>514</v>
      </c>
      <c r="M55" s="273" t="s">
        <v>515</v>
      </c>
      <c r="R55" t="str">
        <f>IF(Q55&gt;0,MAX($R$23:R54)+1,"")</f>
        <v/>
      </c>
    </row>
    <row r="56" spans="1:18" ht="24.95" customHeight="1" x14ac:dyDescent="0.25">
      <c r="A56" t="str">
        <f t="shared" si="0"/>
        <v/>
      </c>
      <c r="B56" s="254"/>
      <c r="C56" s="456"/>
      <c r="D56" s="456"/>
      <c r="E56" s="456"/>
      <c r="F56" s="456"/>
      <c r="G56" s="255"/>
      <c r="H56" s="267">
        <f t="shared" ref="H56:H59" si="14">IF(G56=$T$24,$U$24,IF(G56=$T$25,$U$25,IF(G56=$T$26,$U$26,IF(G56=$T$27,$U$27,""))))</f>
        <v>0</v>
      </c>
      <c r="I56" s="431"/>
      <c r="J56" s="432"/>
      <c r="K56" s="433"/>
      <c r="L56" s="260"/>
      <c r="M56" s="256">
        <f>IFERROR(H56*L56/100,"")</f>
        <v>0</v>
      </c>
      <c r="N56" s="252" t="e">
        <f>VLOOKUP(I56,'Ark2'!$B$2:$C$4,2,FALSE)</f>
        <v>#N/A</v>
      </c>
      <c r="Q56">
        <f t="shared" si="3"/>
        <v>0</v>
      </c>
      <c r="R56" t="str">
        <f>IF(Q56&gt;0,MAX($R$23:R55)+1,"")</f>
        <v/>
      </c>
    </row>
    <row r="57" spans="1:18" ht="24.95" customHeight="1" x14ac:dyDescent="0.25">
      <c r="A57" t="str">
        <f t="shared" si="0"/>
        <v/>
      </c>
      <c r="B57" s="254"/>
      <c r="C57" s="456"/>
      <c r="D57" s="456"/>
      <c r="E57" s="456"/>
      <c r="F57" s="456"/>
      <c r="G57" s="255"/>
      <c r="H57" s="267">
        <f t="shared" si="14"/>
        <v>0</v>
      </c>
      <c r="I57" s="431"/>
      <c r="J57" s="432"/>
      <c r="K57" s="433"/>
      <c r="L57" s="260"/>
      <c r="M57" s="256">
        <f t="shared" ref="M57:M59" si="15">IFERROR(H57*L57/100,"")</f>
        <v>0</v>
      </c>
      <c r="N57" s="252" t="e">
        <f>VLOOKUP(I57,'Ark2'!$B$2:$C$4,2,FALSE)</f>
        <v>#N/A</v>
      </c>
      <c r="Q57">
        <f t="shared" ref="Q57:Q59" si="16">IF(M57&gt;0,1,0)</f>
        <v>0</v>
      </c>
      <c r="R57" t="str">
        <f>IF(Q57&gt;0,MAX($R$23:R56)+1,"")</f>
        <v/>
      </c>
    </row>
    <row r="58" spans="1:18" ht="24.95" customHeight="1" x14ac:dyDescent="0.25">
      <c r="A58" t="str">
        <f t="shared" ref="A58:A59" si="17">R58</f>
        <v/>
      </c>
      <c r="B58" s="254"/>
      <c r="C58" s="456"/>
      <c r="D58" s="456"/>
      <c r="E58" s="456"/>
      <c r="F58" s="456"/>
      <c r="G58" s="255"/>
      <c r="H58" s="267">
        <f t="shared" si="14"/>
        <v>0</v>
      </c>
      <c r="I58" s="431"/>
      <c r="J58" s="432"/>
      <c r="K58" s="433"/>
      <c r="L58" s="260"/>
      <c r="M58" s="256">
        <f t="shared" si="15"/>
        <v>0</v>
      </c>
      <c r="N58" s="252" t="e">
        <f>VLOOKUP(I58,'Ark2'!$B$2:$C$4,2,FALSE)</f>
        <v>#N/A</v>
      </c>
      <c r="Q58">
        <f t="shared" si="16"/>
        <v>0</v>
      </c>
      <c r="R58" t="str">
        <f>IF(Q58&gt;0,MAX($R$23:R57)+1,"")</f>
        <v/>
      </c>
    </row>
    <row r="59" spans="1:18" ht="24.95" customHeight="1" x14ac:dyDescent="0.25">
      <c r="A59" t="str">
        <f t="shared" si="17"/>
        <v/>
      </c>
      <c r="B59" s="254"/>
      <c r="C59" s="456"/>
      <c r="D59" s="456"/>
      <c r="E59" s="456"/>
      <c r="F59" s="456"/>
      <c r="G59" s="255"/>
      <c r="H59" s="267">
        <f t="shared" si="14"/>
        <v>0</v>
      </c>
      <c r="I59" s="452"/>
      <c r="J59" s="453"/>
      <c r="K59" s="454"/>
      <c r="L59" s="261"/>
      <c r="M59" s="257">
        <f t="shared" si="15"/>
        <v>0</v>
      </c>
      <c r="N59" s="252" t="e">
        <f>VLOOKUP(I59,'Ark2'!$B$2:$C$4,2,FALSE)</f>
        <v>#N/A</v>
      </c>
      <c r="Q59">
        <f t="shared" si="16"/>
        <v>0</v>
      </c>
      <c r="R59" t="str">
        <f>IF(Q59&gt;0,MAX($R$23:R58)+1,"")</f>
        <v/>
      </c>
    </row>
    <row r="60" spans="1:18" ht="15.75" customHeight="1" x14ac:dyDescent="0.25">
      <c r="B60" s="504"/>
      <c r="C60" s="505"/>
      <c r="D60" s="505"/>
      <c r="E60" s="505"/>
      <c r="F60" s="505"/>
      <c r="G60" s="505"/>
      <c r="H60" s="296">
        <v>1</v>
      </c>
      <c r="I60" s="507" t="s">
        <v>4</v>
      </c>
      <c r="J60" s="507"/>
      <c r="K60" s="507"/>
      <c r="L60" s="262">
        <f>SUM(N60:Q60)</f>
        <v>0</v>
      </c>
      <c r="M60" s="503" t="s">
        <v>625</v>
      </c>
      <c r="N60" s="253">
        <f>SUMIFS($M$23:$M$28,$N$23:$N$28,H60)</f>
        <v>0</v>
      </c>
      <c r="O60" s="253">
        <f>SUMIFS($M$38:$M$41,N$38:$N$41,H60)</f>
        <v>0</v>
      </c>
      <c r="P60" s="253">
        <f>SUMIFS($M$44:$M$53,$N$44:$N$53,H60)</f>
        <v>0</v>
      </c>
      <c r="Q60" s="253">
        <f>SUMIFS($M$56:$M$59,$N$56:$N$59,H60)</f>
        <v>0</v>
      </c>
    </row>
    <row r="61" spans="1:18" ht="15.75" customHeight="1" x14ac:dyDescent="0.25">
      <c r="B61" s="504"/>
      <c r="C61" s="505"/>
      <c r="D61" s="505"/>
      <c r="E61" s="505"/>
      <c r="F61" s="505"/>
      <c r="G61" s="505"/>
      <c r="H61" s="297">
        <v>2</v>
      </c>
      <c r="I61" s="508" t="s">
        <v>626</v>
      </c>
      <c r="J61" s="508"/>
      <c r="K61" s="508"/>
      <c r="L61" s="263">
        <f t="shared" ref="L61:L62" si="18">SUM(N61:Q61)</f>
        <v>0</v>
      </c>
      <c r="M61" s="503"/>
      <c r="N61" s="253">
        <f t="shared" ref="N61:N62" si="19">SUMIFS($M$23:$M$28,$N$23:$N$28,H61)</f>
        <v>0</v>
      </c>
      <c r="O61" s="253">
        <f>SUMIFS($M$38:$M$41,N$38:$N$41,H61)</f>
        <v>0</v>
      </c>
      <c r="P61" s="253">
        <f>SUMIFS($M$44:$M$53,$N$44:$N$53,H61)</f>
        <v>0</v>
      </c>
      <c r="Q61" s="253">
        <f t="shared" ref="Q61:Q62" si="20">SUMIFS($M$56:$M$59,$N$56:$N$59,H61)</f>
        <v>0</v>
      </c>
    </row>
    <row r="62" spans="1:18" ht="15" customHeight="1" x14ac:dyDescent="0.25">
      <c r="B62" s="241" t="s">
        <v>11686</v>
      </c>
      <c r="C62" s="9"/>
      <c r="D62" s="9"/>
      <c r="E62" s="9"/>
      <c r="F62" s="9"/>
      <c r="G62" s="10"/>
      <c r="H62" s="298">
        <v>3</v>
      </c>
      <c r="I62" s="509" t="s">
        <v>620</v>
      </c>
      <c r="J62" s="509"/>
      <c r="K62" s="509"/>
      <c r="L62" s="263">
        <f t="shared" si="18"/>
        <v>0</v>
      </c>
      <c r="M62" s="506">
        <f>SUM(L60:L63)</f>
        <v>0</v>
      </c>
      <c r="N62" s="253">
        <f t="shared" si="19"/>
        <v>0</v>
      </c>
      <c r="O62" s="253">
        <f>SUMIFS($M$38:$M$41,N$38:$N$41,H62)</f>
        <v>0</v>
      </c>
      <c r="P62" s="253">
        <f>SUMIFS($M$44:$M$53,$N$44:$N$53,H62)</f>
        <v>0</v>
      </c>
      <c r="Q62" s="253">
        <f t="shared" si="20"/>
        <v>0</v>
      </c>
    </row>
    <row r="63" spans="1:18" ht="15" customHeight="1" x14ac:dyDescent="0.25">
      <c r="B63" s="495" t="s">
        <v>16</v>
      </c>
      <c r="C63" s="496"/>
      <c r="D63" s="11">
        <v>3.94</v>
      </c>
      <c r="E63" s="496" t="s">
        <v>17</v>
      </c>
      <c r="F63" s="496"/>
      <c r="G63" s="12">
        <v>2.2799999999999998</v>
      </c>
      <c r="H63" s="299">
        <v>4</v>
      </c>
      <c r="I63" s="482" t="s">
        <v>624</v>
      </c>
      <c r="J63" s="482"/>
      <c r="K63" s="482"/>
      <c r="L63" s="264">
        <f>SUM(O31:O35)</f>
        <v>0</v>
      </c>
      <c r="M63" s="506"/>
    </row>
    <row r="64" spans="1:18" x14ac:dyDescent="0.25">
      <c r="B64" s="242" t="s">
        <v>18</v>
      </c>
      <c r="C64" s="13"/>
      <c r="D64" s="13"/>
      <c r="E64" s="16"/>
      <c r="F64" s="497"/>
      <c r="G64" s="498"/>
      <c r="H64" s="478"/>
      <c r="I64" s="498"/>
      <c r="J64" s="498"/>
      <c r="K64" s="498"/>
      <c r="L64" s="498"/>
      <c r="M64" s="499"/>
    </row>
    <row r="65" spans="2:16" ht="30" customHeight="1" x14ac:dyDescent="0.25">
      <c r="B65" s="243"/>
      <c r="C65" s="14"/>
      <c r="D65" s="15"/>
      <c r="E65" s="17"/>
      <c r="F65" s="500"/>
      <c r="G65" s="501"/>
      <c r="H65" s="501"/>
      <c r="I65" s="501"/>
      <c r="J65" s="501"/>
      <c r="K65" s="501"/>
      <c r="L65" s="501"/>
      <c r="M65" s="502"/>
    </row>
    <row r="66" spans="2:16" ht="3.75" customHeight="1" x14ac:dyDescent="0.25">
      <c r="B66" s="244"/>
      <c r="M66" s="233"/>
    </row>
    <row r="67" spans="2:16" ht="9" customHeight="1" x14ac:dyDescent="0.25">
      <c r="B67" s="275"/>
      <c r="C67" s="276"/>
      <c r="D67" s="276"/>
      <c r="E67" s="276"/>
      <c r="F67" s="276"/>
      <c r="G67" s="277"/>
      <c r="H67" s="276"/>
      <c r="I67" s="276"/>
      <c r="J67" s="276"/>
      <c r="K67" s="276"/>
      <c r="L67" s="276"/>
      <c r="M67" s="278"/>
    </row>
    <row r="68" spans="2:16" ht="24.95" customHeight="1" x14ac:dyDescent="0.25">
      <c r="B68" s="279"/>
      <c r="C68" s="280" t="s">
        <v>19</v>
      </c>
      <c r="D68" s="274"/>
      <c r="E68" s="9"/>
      <c r="F68" s="9"/>
      <c r="G68" s="281"/>
      <c r="H68" s="282"/>
      <c r="I68" s="280" t="s">
        <v>19</v>
      </c>
      <c r="J68" s="274"/>
      <c r="K68" s="13"/>
      <c r="L68" s="13"/>
      <c r="M68" s="283"/>
    </row>
    <row r="69" spans="2:16" ht="20.100000000000001" customHeight="1" x14ac:dyDescent="0.25">
      <c r="B69" s="494" t="s">
        <v>434</v>
      </c>
      <c r="C69" s="455"/>
      <c r="D69" s="493"/>
      <c r="E69" s="493"/>
      <c r="F69" s="493"/>
      <c r="G69" s="493"/>
      <c r="H69" s="455" t="s">
        <v>20</v>
      </c>
      <c r="I69" s="455"/>
      <c r="J69" s="493"/>
      <c r="K69" s="493"/>
      <c r="L69" s="493"/>
      <c r="M69" s="283"/>
    </row>
    <row r="70" spans="2:16" ht="20.100000000000001" customHeight="1" x14ac:dyDescent="0.25">
      <c r="B70" s="494" t="s">
        <v>21</v>
      </c>
      <c r="C70" s="455"/>
      <c r="D70" s="493"/>
      <c r="E70" s="493"/>
      <c r="F70" s="493"/>
      <c r="G70" s="493"/>
      <c r="H70" s="455" t="s">
        <v>516</v>
      </c>
      <c r="I70" s="455"/>
      <c r="J70" s="493"/>
      <c r="K70" s="493"/>
      <c r="L70" s="493"/>
      <c r="M70" s="283"/>
    </row>
    <row r="71" spans="2:16" ht="6" customHeight="1" x14ac:dyDescent="0.25">
      <c r="B71" s="284"/>
      <c r="C71" s="285"/>
      <c r="D71" s="285"/>
      <c r="E71" s="285"/>
      <c r="F71" s="285"/>
      <c r="G71" s="285"/>
      <c r="H71" s="285"/>
      <c r="I71" s="285"/>
      <c r="J71" s="285"/>
      <c r="K71" s="285"/>
      <c r="L71" s="285"/>
      <c r="M71" s="286"/>
    </row>
    <row r="72" spans="2:16" ht="6" customHeight="1" x14ac:dyDescent="0.25"/>
    <row r="73" spans="2:16" ht="15.75" customHeight="1" x14ac:dyDescent="0.25">
      <c r="B73" s="321"/>
      <c r="C73" s="328"/>
      <c r="D73" s="322"/>
      <c r="E73" s="326"/>
      <c r="F73" s="491" t="s">
        <v>554</v>
      </c>
      <c r="G73" s="459" t="s">
        <v>638</v>
      </c>
      <c r="H73" s="460"/>
      <c r="I73" s="460"/>
      <c r="J73" s="460"/>
      <c r="K73" s="461"/>
      <c r="L73" s="323" t="s">
        <v>36</v>
      </c>
      <c r="P73">
        <v>1</v>
      </c>
    </row>
    <row r="74" spans="2:16" ht="15" customHeight="1" x14ac:dyDescent="0.25">
      <c r="B74" s="489" t="s">
        <v>37</v>
      </c>
      <c r="C74" s="490"/>
      <c r="D74" s="324" t="s">
        <v>38</v>
      </c>
      <c r="E74" s="327"/>
      <c r="F74" s="492"/>
      <c r="G74" s="462"/>
      <c r="H74" s="463"/>
      <c r="I74" s="463"/>
      <c r="J74" s="463"/>
      <c r="K74" s="464"/>
      <c r="L74" s="325" t="s">
        <v>39</v>
      </c>
      <c r="P74">
        <v>2</v>
      </c>
    </row>
    <row r="75" spans="2:16" ht="20.25" x14ac:dyDescent="0.25">
      <c r="B75" s="315">
        <v>4</v>
      </c>
      <c r="C75" s="316" t="s">
        <v>556</v>
      </c>
      <c r="D75" s="317" t="str">
        <f>IF($J$10="Tjenesterejse","2909 (1)",IF($J$10="Kursus","0486 (5)",""))</f>
        <v/>
      </c>
      <c r="E75" s="318" t="s">
        <v>618</v>
      </c>
      <c r="F75" s="319">
        <f>SUMIFS($L$31:$L$35,$N$31:$N$35,$B$75:$B$78)</f>
        <v>0</v>
      </c>
      <c r="G75" s="465"/>
      <c r="H75" s="466"/>
      <c r="I75" s="466"/>
      <c r="J75" s="466"/>
      <c r="K75" s="467"/>
      <c r="L75" s="320">
        <f>F75*D63</f>
        <v>0</v>
      </c>
    </row>
    <row r="76" spans="2:16" ht="20.25" x14ac:dyDescent="0.25">
      <c r="B76" s="294">
        <v>5</v>
      </c>
      <c r="C76" s="230" t="s">
        <v>557</v>
      </c>
      <c r="D76" s="231" t="str">
        <f>IF($J$10="Tjenesterejse","2909 (2)",IF($J$10="Kursus","0486 (9)",""))</f>
        <v/>
      </c>
      <c r="E76" s="251" t="s">
        <v>618</v>
      </c>
      <c r="F76" s="232">
        <f>SUMIFS($L$31:$L$35,$N$31:$N$35,$B$75:$B$78)</f>
        <v>0</v>
      </c>
      <c r="G76" s="465"/>
      <c r="H76" s="466"/>
      <c r="I76" s="466"/>
      <c r="J76" s="466"/>
      <c r="K76" s="467"/>
      <c r="L76" s="245">
        <f>F76*G63</f>
        <v>0</v>
      </c>
      <c r="P76" t="s">
        <v>612</v>
      </c>
    </row>
    <row r="77" spans="2:16" ht="20.25" x14ac:dyDescent="0.25">
      <c r="B77" s="295">
        <v>3</v>
      </c>
      <c r="C77" s="230" t="s">
        <v>558</v>
      </c>
      <c r="D77" s="231" t="str">
        <f>IF($J$10="Tjenesterejse","0385 (5)",IF($J$10="Kursus","0385 (6)",""))</f>
        <v/>
      </c>
      <c r="E77" s="251" t="s">
        <v>619</v>
      </c>
      <c r="F77" s="232">
        <f>L62</f>
        <v>0</v>
      </c>
      <c r="G77" s="465"/>
      <c r="H77" s="466"/>
      <c r="I77" s="466"/>
      <c r="J77" s="466"/>
      <c r="K77" s="467"/>
      <c r="L77" s="245">
        <f>F77</f>
        <v>0</v>
      </c>
      <c r="P77" t="s">
        <v>613</v>
      </c>
    </row>
    <row r="78" spans="2:16" ht="24" customHeight="1" x14ac:dyDescent="0.25">
      <c r="B78" s="246"/>
      <c r="C78" s="230"/>
      <c r="D78" s="231"/>
      <c r="E78" s="251"/>
      <c r="F78" s="232"/>
      <c r="G78" s="465"/>
      <c r="H78" s="466"/>
      <c r="I78" s="466"/>
      <c r="J78" s="466"/>
      <c r="K78" s="467"/>
      <c r="L78" s="245">
        <f>F78</f>
        <v>0</v>
      </c>
    </row>
    <row r="79" spans="2:16" ht="18" x14ac:dyDescent="0.25">
      <c r="B79" s="247"/>
      <c r="C79" s="488"/>
      <c r="D79" s="488"/>
      <c r="E79" s="488"/>
      <c r="F79" s="248"/>
      <c r="G79" s="248"/>
      <c r="H79" s="248"/>
      <c r="I79" s="457" t="s">
        <v>629</v>
      </c>
      <c r="J79" s="457"/>
      <c r="K79" s="458"/>
      <c r="L79" s="245">
        <f>SUM(L75:L78)</f>
        <v>0</v>
      </c>
    </row>
    <row r="80" spans="2:16" ht="4.7" customHeight="1" x14ac:dyDescent="0.25"/>
    <row r="81" spans="2:11" x14ac:dyDescent="0.25">
      <c r="E81" s="413"/>
    </row>
    <row r="82" spans="2:11" ht="15.75" x14ac:dyDescent="0.25">
      <c r="B82" s="483" t="s">
        <v>644</v>
      </c>
      <c r="C82" s="483"/>
      <c r="D82" s="483"/>
      <c r="E82" s="483"/>
      <c r="F82" s="483"/>
      <c r="G82" s="483"/>
      <c r="H82" s="483"/>
      <c r="I82" s="483"/>
      <c r="J82" s="483"/>
      <c r="K82" s="483"/>
    </row>
    <row r="83" spans="2:11" x14ac:dyDescent="0.25">
      <c r="B83" s="451" t="s">
        <v>641</v>
      </c>
      <c r="C83" s="451"/>
      <c r="D83" s="451"/>
      <c r="E83" s="451"/>
      <c r="F83" s="451"/>
      <c r="G83" s="451"/>
      <c r="H83" s="451"/>
      <c r="I83" s="451"/>
      <c r="J83" s="451"/>
      <c r="K83" s="451"/>
    </row>
    <row r="84" spans="2:11" ht="22.5" customHeight="1" x14ac:dyDescent="0.25">
      <c r="B84" s="483" t="s">
        <v>11654</v>
      </c>
      <c r="C84" s="483"/>
      <c r="D84" s="483"/>
      <c r="E84" s="483"/>
      <c r="F84" s="483"/>
      <c r="G84" s="483"/>
      <c r="H84" s="483"/>
      <c r="I84" s="483"/>
      <c r="J84" s="483"/>
      <c r="K84" s="483"/>
    </row>
  </sheetData>
  <sheetProtection algorithmName="SHA-512" hashValue="H0C7NeNJ+7LHwkOnejntVRk1XAiH1iX6cVnWiuikw4mzL9itcKAeCM6piiXfu6bd2OeOy3ShUFIuID9fVJA7QQ==" saltValue="DBE4yIv5hi20Ot8eTBY81Q==" spinCount="100000" sheet="1" selectLockedCells="1"/>
  <protectedRanges>
    <protectedRange sqref="D10 D12 J10 D18 D16 J14 J16 J18 F64 D68 K23:K28 B31:L35 K38:K41 K44:K53 K56:K59 B23:I28 B38:I41 B44:I53 B56:I59" name="Område1"/>
  </protectedRanges>
  <mergeCells count="146">
    <mergeCell ref="B84:K84"/>
    <mergeCell ref="T22:T23"/>
    <mergeCell ref="U22:U23"/>
    <mergeCell ref="B82:K82"/>
    <mergeCell ref="C79:E79"/>
    <mergeCell ref="B74:C74"/>
    <mergeCell ref="F73:F74"/>
    <mergeCell ref="H70:I70"/>
    <mergeCell ref="J69:L70"/>
    <mergeCell ref="B69:C69"/>
    <mergeCell ref="B70:C70"/>
    <mergeCell ref="B63:C63"/>
    <mergeCell ref="F64:M65"/>
    <mergeCell ref="M60:M61"/>
    <mergeCell ref="D69:G70"/>
    <mergeCell ref="B60:G60"/>
    <mergeCell ref="B61:G61"/>
    <mergeCell ref="E63:F63"/>
    <mergeCell ref="M62:M63"/>
    <mergeCell ref="C40:F40"/>
    <mergeCell ref="C41:F41"/>
    <mergeCell ref="I60:K60"/>
    <mergeCell ref="I61:K61"/>
    <mergeCell ref="I62:K62"/>
    <mergeCell ref="I63:K63"/>
    <mergeCell ref="C58:F58"/>
    <mergeCell ref="C59:F59"/>
    <mergeCell ref="G54:G55"/>
    <mergeCell ref="C54:F55"/>
    <mergeCell ref="C44:F44"/>
    <mergeCell ref="C45:F45"/>
    <mergeCell ref="H54:H55"/>
    <mergeCell ref="I53:K53"/>
    <mergeCell ref="I55:K55"/>
    <mergeCell ref="I54:K54"/>
    <mergeCell ref="C56:F56"/>
    <mergeCell ref="C57:F57"/>
    <mergeCell ref="C47:F47"/>
    <mergeCell ref="C48:F48"/>
    <mergeCell ref="C49:F49"/>
    <mergeCell ref="C53:F53"/>
    <mergeCell ref="I40:K40"/>
    <mergeCell ref="I41:K41"/>
    <mergeCell ref="I42:K42"/>
    <mergeCell ref="I43:K43"/>
    <mergeCell ref="C27:F27"/>
    <mergeCell ref="C28:F28"/>
    <mergeCell ref="C38:F38"/>
    <mergeCell ref="C39:F39"/>
    <mergeCell ref="I23:K23"/>
    <mergeCell ref="I24:K24"/>
    <mergeCell ref="I25:K25"/>
    <mergeCell ref="I26:K26"/>
    <mergeCell ref="I27:K27"/>
    <mergeCell ref="L21:M21"/>
    <mergeCell ref="I28:K28"/>
    <mergeCell ref="M29:M30"/>
    <mergeCell ref="I22:K22"/>
    <mergeCell ref="J10:M10"/>
    <mergeCell ref="G10:I10"/>
    <mergeCell ref="G18:I18"/>
    <mergeCell ref="G16:I16"/>
    <mergeCell ref="J16:M16"/>
    <mergeCell ref="J12:M12"/>
    <mergeCell ref="G14:I14"/>
    <mergeCell ref="G12:I12"/>
    <mergeCell ref="J14:M14"/>
    <mergeCell ref="G13:I13"/>
    <mergeCell ref="G15:I15"/>
    <mergeCell ref="G17:I17"/>
    <mergeCell ref="J18:M18"/>
    <mergeCell ref="G21:G22"/>
    <mergeCell ref="H21:H22"/>
    <mergeCell ref="I21:K21"/>
    <mergeCell ref="G78:K78"/>
    <mergeCell ref="B10:C10"/>
    <mergeCell ref="D10:F10"/>
    <mergeCell ref="B16:C16"/>
    <mergeCell ref="D18:F18"/>
    <mergeCell ref="B18:C18"/>
    <mergeCell ref="B14:C14"/>
    <mergeCell ref="D14:F14"/>
    <mergeCell ref="B12:C12"/>
    <mergeCell ref="D12:F12"/>
    <mergeCell ref="D16:F16"/>
    <mergeCell ref="B11:C11"/>
    <mergeCell ref="B13:C13"/>
    <mergeCell ref="B15:C15"/>
    <mergeCell ref="B17:C17"/>
    <mergeCell ref="C26:F26"/>
    <mergeCell ref="C21:F22"/>
    <mergeCell ref="C23:F23"/>
    <mergeCell ref="C24:F24"/>
    <mergeCell ref="C25:F25"/>
    <mergeCell ref="G42:G43"/>
    <mergeCell ref="I36:K36"/>
    <mergeCell ref="I38:K38"/>
    <mergeCell ref="I39:K39"/>
    <mergeCell ref="L42:M42"/>
    <mergeCell ref="B83:K83"/>
    <mergeCell ref="I57:K57"/>
    <mergeCell ref="I58:K58"/>
    <mergeCell ref="I59:K59"/>
    <mergeCell ref="I44:K44"/>
    <mergeCell ref="I45:K45"/>
    <mergeCell ref="I46:K46"/>
    <mergeCell ref="I47:K47"/>
    <mergeCell ref="I48:K48"/>
    <mergeCell ref="I49:K49"/>
    <mergeCell ref="I50:K50"/>
    <mergeCell ref="I51:K51"/>
    <mergeCell ref="I52:K52"/>
    <mergeCell ref="H69:I69"/>
    <mergeCell ref="C46:F46"/>
    <mergeCell ref="C50:F50"/>
    <mergeCell ref="C51:F51"/>
    <mergeCell ref="C52:F52"/>
    <mergeCell ref="I79:K79"/>
    <mergeCell ref="G73:K74"/>
    <mergeCell ref="G75:K75"/>
    <mergeCell ref="G76:K76"/>
    <mergeCell ref="G77:K77"/>
    <mergeCell ref="V22:V27"/>
    <mergeCell ref="L54:M54"/>
    <mergeCell ref="I56:K56"/>
    <mergeCell ref="J29:K29"/>
    <mergeCell ref="J30:K30"/>
    <mergeCell ref="L29:L30"/>
    <mergeCell ref="C29:I30"/>
    <mergeCell ref="H36:H37"/>
    <mergeCell ref="J31:K31"/>
    <mergeCell ref="J32:K32"/>
    <mergeCell ref="J33:K33"/>
    <mergeCell ref="J34:K34"/>
    <mergeCell ref="J35:K35"/>
    <mergeCell ref="C31:I31"/>
    <mergeCell ref="C32:I32"/>
    <mergeCell ref="C33:I33"/>
    <mergeCell ref="C34:I34"/>
    <mergeCell ref="C35:I35"/>
    <mergeCell ref="I37:K37"/>
    <mergeCell ref="C36:F37"/>
    <mergeCell ref="G36:G37"/>
    <mergeCell ref="C42:F43"/>
    <mergeCell ref="H42:H43"/>
    <mergeCell ref="L36:M36"/>
  </mergeCells>
  <conditionalFormatting sqref="F75:F76">
    <cfRule type="cellIs" dxfId="46" priority="8" operator="equal">
      <formula>0</formula>
    </cfRule>
    <cfRule type="cellIs" dxfId="45" priority="9" stopIfTrue="1" operator="equal">
      <formula>0</formula>
    </cfRule>
    <cfRule type="cellIs" dxfId="44" priority="20" operator="equal">
      <formula>0</formula>
    </cfRule>
  </conditionalFormatting>
  <conditionalFormatting sqref="F75:F78">
    <cfRule type="cellIs" dxfId="43" priority="17" operator="equal">
      <formula>0</formula>
    </cfRule>
    <cfRule type="cellIs" dxfId="42" priority="21" operator="equal">
      <formula>0</formula>
    </cfRule>
    <cfRule type="cellIs" dxfId="41" priority="22" stopIfTrue="1" operator="equal">
      <formula>0</formula>
    </cfRule>
  </conditionalFormatting>
  <conditionalFormatting sqref="J16">
    <cfRule type="cellIs" dxfId="40" priority="29" operator="equal">
      <formula>FALSE</formula>
    </cfRule>
  </conditionalFormatting>
  <conditionalFormatting sqref="J14:K14">
    <cfRule type="cellIs" dxfId="39" priority="36" operator="equal">
      <formula>FALSE</formula>
    </cfRule>
  </conditionalFormatting>
  <conditionalFormatting sqref="J18:K18">
    <cfRule type="cellIs" dxfId="38" priority="32" operator="equal">
      <formula>FALSE</formula>
    </cfRule>
  </conditionalFormatting>
  <conditionalFormatting sqref="J11:L11 J13:L13 J17:L17">
    <cfRule type="cellIs" dxfId="37" priority="37" operator="equal">
      <formula>FALSE</formula>
    </cfRule>
  </conditionalFormatting>
  <conditionalFormatting sqref="J15:L15">
    <cfRule type="cellIs" dxfId="36" priority="30" operator="equal">
      <formula>FALSE</formula>
    </cfRule>
  </conditionalFormatting>
  <conditionalFormatting sqref="L75:L78">
    <cfRule type="cellIs" dxfId="35" priority="16" operator="equal">
      <formula>0</formula>
    </cfRule>
    <cfRule type="cellIs" dxfId="34" priority="18" operator="equal">
      <formula>0</formula>
    </cfRule>
  </conditionalFormatting>
  <conditionalFormatting sqref="L76">
    <cfRule type="cellIs" dxfId="33" priority="19" stopIfTrue="1" operator="equal">
      <formula>0</formula>
    </cfRule>
  </conditionalFormatting>
  <conditionalFormatting sqref="L76:L77">
    <cfRule type="cellIs" dxfId="32" priority="13" operator="equal">
      <formula>0</formula>
    </cfRule>
  </conditionalFormatting>
  <conditionalFormatting sqref="L77">
    <cfRule type="cellIs" dxfId="31" priority="10" operator="equal">
      <formula>0</formula>
    </cfRule>
    <cfRule type="cellIs" dxfId="30" priority="12" stopIfTrue="1" operator="equal">
      <formula>0</formula>
    </cfRule>
    <cfRule type="cellIs" dxfId="29" priority="15" stopIfTrue="1" operator="equal">
      <formula>0</formula>
    </cfRule>
  </conditionalFormatting>
  <conditionalFormatting sqref="L79">
    <cfRule type="cellIs" dxfId="28" priority="1" operator="equal">
      <formula>0</formula>
    </cfRule>
    <cfRule type="cellIs" dxfId="27" priority="3" stopIfTrue="1" operator="equal">
      <formula>0</formula>
    </cfRule>
    <cfRule type="cellIs" dxfId="26" priority="4" operator="equal">
      <formula>0</formula>
    </cfRule>
    <cfRule type="cellIs" dxfId="25" priority="5" stopIfTrue="1" operator="equal">
      <formula>0</formula>
    </cfRule>
    <cfRule type="cellIs" dxfId="24" priority="6" operator="equal">
      <formula>0</formula>
    </cfRule>
    <cfRule type="cellIs" dxfId="23" priority="7" operator="equal">
      <formula>0</formula>
    </cfRule>
  </conditionalFormatting>
  <dataValidations xWindow="260" yWindow="371" count="3">
    <dataValidation allowBlank="1" showInputMessage="1" showErrorMessage="1" prompt="Hvis udgifterne til fortæring dækker flere personer, skal fulde navne på alle deltagere anføres på bilaget" sqref="C44:F44" xr:uid="{00000000-0002-0000-0100-000000000000}"/>
    <dataValidation type="list" allowBlank="1" showInputMessage="1" showErrorMessage="1" sqref="J10" xr:uid="{00000000-0002-0000-0100-000001000000}">
      <formula1>$P$76:$P$77</formula1>
    </dataValidation>
    <dataValidation type="list" allowBlank="1" showInputMessage="1" showErrorMessage="1" promptTitle="Vælg" prompt="fra listen" sqref="I23:K28 I38:K41 I44:K53 I56:K59" xr:uid="{00000000-0002-0000-0100-000002000000}">
      <formula1>betaling</formula1>
    </dataValidation>
  </dataValidations>
  <hyperlinks>
    <hyperlink ref="B83:E83" r:id="rId1" display="KHR BEFORDRING (khrbefordring@regionsjaelland.dk)" xr:uid="{00000000-0004-0000-0100-000000000000}"/>
  </hyperlinks>
  <pageMargins left="0.15748031496062992" right="0.15748031496062992" top="0.39370078740157483" bottom="0.19685039370078741" header="0.31496062992125984" footer="0.31496062992125984"/>
  <pageSetup paperSize="9" scale="50" orientation="portrait" r:id="rId2"/>
  <drawing r:id="rId3"/>
  <legacyDrawing r:id="rId4"/>
  <extLst>
    <ext xmlns:x14="http://schemas.microsoft.com/office/spreadsheetml/2009/9/main" uri="{CCE6A557-97BC-4b89-ADB6-D9C93CAAB3DF}">
      <x14:dataValidations xmlns:xm="http://schemas.microsoft.com/office/excel/2006/main" xWindow="260" yWindow="371" count="5">
        <x14:dataValidation type="list" allowBlank="1" showInputMessage="1" showErrorMessage="1" promptTitle="Vælg" prompt="fra listen" xr:uid="{00000000-0002-0000-0100-000003000000}">
          <x14:formula1>
            <xm:f>'Ark2'!$B$6:$B$7</xm:f>
          </x14:formula1>
          <xm:sqref>J31:K35</xm:sqref>
        </x14:dataValidation>
        <x14:dataValidation type="list" allowBlank="1" showInputMessage="1" showErrorMessage="1" xr:uid="{00000000-0002-0000-0100-000004000000}">
          <x14:formula1>
            <xm:f>Valutakurser!$F$2:$F$35</xm:f>
          </x14:formula1>
          <xm:sqref>G56:G59 T24:T26 G44:G53 G38:G41</xm:sqref>
        </x14:dataValidation>
        <x14:dataValidation type="list" allowBlank="1" showInputMessage="1" showErrorMessage="1" promptTitle="Vælg" prompt="fra listen" xr:uid="{00000000-0002-0000-0100-000005000000}">
          <x14:formula1>
            <xm:f>Valutakurser!$F$2:$F$35</xm:f>
          </x14:formula1>
          <xm:sqref>G23:G28</xm:sqref>
        </x14:dataValidation>
        <x14:dataValidation type="list" allowBlank="1" showInputMessage="1" showErrorMessage="1" xr:uid="{00000000-0002-0000-0100-000006000000}">
          <x14:formula1>
            <xm:f>' område'!$B$25:$B$89</xm:f>
          </x14:formula1>
          <xm:sqref>D16:F16</xm:sqref>
        </x14:dataValidation>
        <x14:dataValidation type="list" allowBlank="1" showInputMessage="1" showErrorMessage="1" xr:uid="{00000000-0002-0000-0100-000007000000}">
          <x14:formula1>
            <xm:f>' område'!$A$4:$A$23</xm:f>
          </x14:formula1>
          <xm:sqref>D14:F14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4065"/>
  <sheetViews>
    <sheetView workbookViewId="0">
      <selection activeCell="F9" sqref="F9"/>
    </sheetView>
  </sheetViews>
  <sheetFormatPr defaultRowHeight="15" x14ac:dyDescent="0.25"/>
  <cols>
    <col min="2" max="2" width="63.7109375" customWidth="1"/>
    <col min="3" max="3" width="20.140625" bestFit="1" customWidth="1"/>
    <col min="4" max="4" width="16.140625" customWidth="1"/>
    <col min="5" max="5" width="39.5703125" customWidth="1"/>
    <col min="6" max="6" width="42.28515625" bestFit="1" customWidth="1"/>
    <col min="7" max="7" width="37.42578125" bestFit="1" customWidth="1"/>
    <col min="8" max="8" width="50.140625" bestFit="1" customWidth="1"/>
  </cols>
  <sheetData>
    <row r="2" spans="1:6" x14ac:dyDescent="0.25">
      <c r="A2">
        <v>1</v>
      </c>
      <c r="B2" t="s">
        <v>628</v>
      </c>
      <c r="C2">
        <v>1</v>
      </c>
    </row>
    <row r="3" spans="1:6" x14ac:dyDescent="0.25">
      <c r="A3">
        <v>2</v>
      </c>
      <c r="B3" t="s">
        <v>626</v>
      </c>
      <c r="C3">
        <v>2</v>
      </c>
    </row>
    <row r="4" spans="1:6" x14ac:dyDescent="0.25">
      <c r="A4">
        <v>3</v>
      </c>
      <c r="B4" t="s">
        <v>627</v>
      </c>
      <c r="C4">
        <v>3</v>
      </c>
    </row>
    <row r="6" spans="1:6" x14ac:dyDescent="0.25">
      <c r="B6" t="s">
        <v>622</v>
      </c>
      <c r="C6">
        <v>4</v>
      </c>
    </row>
    <row r="7" spans="1:6" x14ac:dyDescent="0.25">
      <c r="B7" t="s">
        <v>630</v>
      </c>
      <c r="C7">
        <v>5</v>
      </c>
    </row>
    <row r="8" spans="1:6" x14ac:dyDescent="0.25">
      <c r="F8" s="313">
        <v>44655</v>
      </c>
    </row>
    <row r="9" spans="1:6" ht="15.75" thickBot="1" x14ac:dyDescent="0.3"/>
    <row r="10" spans="1:6" x14ac:dyDescent="0.25">
      <c r="A10" s="339"/>
      <c r="B10" s="339" t="s">
        <v>645</v>
      </c>
      <c r="C10" s="340" t="s">
        <v>9265</v>
      </c>
      <c r="D10" s="341" t="s">
        <v>9266</v>
      </c>
      <c r="E10" s="341" t="s">
        <v>9267</v>
      </c>
      <c r="F10" s="339" t="s">
        <v>9268</v>
      </c>
    </row>
    <row r="11" spans="1:6" x14ac:dyDescent="0.25">
      <c r="B11" t="s">
        <v>8045</v>
      </c>
      <c r="C11" s="301" t="s">
        <v>5507</v>
      </c>
      <c r="D11" s="355" t="s">
        <v>5508</v>
      </c>
      <c r="E11" s="355" t="s">
        <v>5509</v>
      </c>
      <c r="F11" t="str">
        <f t="shared" ref="F11:F74" si="0">CONCATENATE(D11,";"," ",E11,":"," ",C11)</f>
        <v>APKF; Apo-KF-Klinisk farmaci: 3186-3823</v>
      </c>
    </row>
    <row r="12" spans="1:6" x14ac:dyDescent="0.25">
      <c r="B12" t="s">
        <v>9805</v>
      </c>
      <c r="C12" s="301" t="s">
        <v>5494</v>
      </c>
      <c r="D12" s="301" t="s">
        <v>9273</v>
      </c>
      <c r="E12" s="301" t="s">
        <v>5495</v>
      </c>
      <c r="F12" t="str">
        <f t="shared" si="0"/>
        <v>APKVAL; Apo-Kvalitet: 3183-3831</v>
      </c>
    </row>
    <row r="13" spans="1:6" x14ac:dyDescent="0.25">
      <c r="B13" t="s">
        <v>8041</v>
      </c>
      <c r="C13" s="301" t="s">
        <v>5491</v>
      </c>
      <c r="D13" s="311" t="s">
        <v>5492</v>
      </c>
      <c r="E13" s="311" t="s">
        <v>5493</v>
      </c>
      <c r="F13" t="str">
        <f t="shared" si="0"/>
        <v>APLKF; Apo-LKF-Logistik og Klinisk farmaci: 3182-3821</v>
      </c>
    </row>
    <row r="14" spans="1:6" x14ac:dyDescent="0.25">
      <c r="B14" t="s">
        <v>9806</v>
      </c>
      <c r="C14" s="301" t="s">
        <v>5505</v>
      </c>
      <c r="D14" s="301" t="s">
        <v>9274</v>
      </c>
      <c r="E14" s="301" t="s">
        <v>5506</v>
      </c>
      <c r="F14" t="str">
        <f t="shared" si="0"/>
        <v>APLLOG; Apo-Log-Logistik: 3185-3822</v>
      </c>
    </row>
    <row r="15" spans="1:6" x14ac:dyDescent="0.25">
      <c r="B15" t="s">
        <v>8037</v>
      </c>
      <c r="C15" s="301" t="s">
        <v>5482</v>
      </c>
      <c r="D15" s="301" t="s">
        <v>5483</v>
      </c>
      <c r="E15" s="301" t="s">
        <v>5484</v>
      </c>
      <c r="F15" t="str">
        <f t="shared" si="0"/>
        <v>APOTEKER; Apo-Sygehusapoteket: 3181-3811</v>
      </c>
    </row>
    <row r="16" spans="1:6" x14ac:dyDescent="0.25">
      <c r="B16" t="s">
        <v>8038</v>
      </c>
      <c r="C16" s="301" t="s">
        <v>5485</v>
      </c>
      <c r="D16" s="301" t="s">
        <v>5486</v>
      </c>
      <c r="E16" s="301" t="s">
        <v>5484</v>
      </c>
      <c r="F16" t="str">
        <f t="shared" si="0"/>
        <v>APOTEKER-b; Apo-Sygehusapoteket: 3181-3811b</v>
      </c>
    </row>
    <row r="17" spans="2:6" x14ac:dyDescent="0.25">
      <c r="B17" t="s">
        <v>8039</v>
      </c>
      <c r="C17" s="301" t="s">
        <v>5487</v>
      </c>
      <c r="D17" s="301" t="s">
        <v>5488</v>
      </c>
      <c r="E17" s="301" t="s">
        <v>5484</v>
      </c>
      <c r="F17" t="str">
        <f t="shared" si="0"/>
        <v>APOTEKER-i; Apo-Sygehusapoteket: 3181-3811i</v>
      </c>
    </row>
    <row r="18" spans="2:6" x14ac:dyDescent="0.25">
      <c r="B18" t="s">
        <v>8040</v>
      </c>
      <c r="C18" s="301" t="s">
        <v>5489</v>
      </c>
      <c r="D18" s="301" t="s">
        <v>5490</v>
      </c>
      <c r="E18" s="301" t="s">
        <v>5484</v>
      </c>
      <c r="F18" t="str">
        <f t="shared" si="0"/>
        <v>APOTEKER-j; Apo-Sygehusapoteket: 3181-3811j</v>
      </c>
    </row>
    <row r="19" spans="2:6" x14ac:dyDescent="0.25">
      <c r="B19" t="s">
        <v>8046</v>
      </c>
      <c r="C19" s="301">
        <v>1700001002</v>
      </c>
      <c r="D19" s="301" t="s">
        <v>5510</v>
      </c>
      <c r="E19" s="301" t="s">
        <v>5511</v>
      </c>
      <c r="F19" t="str">
        <f t="shared" si="0"/>
        <v>APOTEKER-p; Screeningsmodel af ældre til medicingen.: 1700001002</v>
      </c>
    </row>
    <row r="20" spans="2:6" x14ac:dyDescent="0.25">
      <c r="B20" t="s">
        <v>8044</v>
      </c>
      <c r="C20" s="301" t="s">
        <v>5502</v>
      </c>
      <c r="D20" s="301" t="s">
        <v>5503</v>
      </c>
      <c r="E20" s="301" t="s">
        <v>5504</v>
      </c>
      <c r="F20" t="str">
        <f t="shared" si="0"/>
        <v>APPRODEXTE; Apo-Produktion-Extemporær: 3184-3843</v>
      </c>
    </row>
    <row r="21" spans="2:6" x14ac:dyDescent="0.25">
      <c r="B21" t="s">
        <v>8043</v>
      </c>
      <c r="C21" s="301" t="s">
        <v>5499</v>
      </c>
      <c r="D21" s="301" t="s">
        <v>5500</v>
      </c>
      <c r="E21" s="301" t="s">
        <v>5501</v>
      </c>
      <c r="F21" t="str">
        <f t="shared" si="0"/>
        <v>APPRODLARO; Apo-Produktion-Lager-Roskilde: 3184-3842</v>
      </c>
    </row>
    <row r="22" spans="2:6" x14ac:dyDescent="0.25">
      <c r="B22" t="s">
        <v>8042</v>
      </c>
      <c r="C22" s="301" t="s">
        <v>5496</v>
      </c>
      <c r="D22" s="301" t="s">
        <v>5497</v>
      </c>
      <c r="E22" s="301" t="s">
        <v>5498</v>
      </c>
      <c r="F22" t="str">
        <f t="shared" si="0"/>
        <v>APPRODSERO; Apo-Produktion-Service-Roskilde: 3184-3841</v>
      </c>
    </row>
    <row r="23" spans="2:6" x14ac:dyDescent="0.25">
      <c r="B23" t="s">
        <v>5617</v>
      </c>
      <c r="C23" s="301" t="s">
        <v>646</v>
      </c>
      <c r="D23" s="301" t="s">
        <v>647</v>
      </c>
      <c r="E23" s="301" t="s">
        <v>648</v>
      </c>
      <c r="F23" t="str">
        <f t="shared" si="0"/>
        <v>ATALKOTRAF; Alkohol Narko og Trafik Kursus: 4451-4811</v>
      </c>
    </row>
    <row r="24" spans="2:6" x14ac:dyDescent="0.25">
      <c r="B24" t="s">
        <v>5621</v>
      </c>
      <c r="C24" s="301" t="s">
        <v>653</v>
      </c>
      <c r="D24" s="301" t="s">
        <v>654</v>
      </c>
      <c r="E24" s="301" t="s">
        <v>276</v>
      </c>
      <c r="F24" t="str">
        <f t="shared" si="0"/>
        <v>BGBAKKEGÅR; Bakkegården: 4100-4139</v>
      </c>
    </row>
    <row r="25" spans="2:6" x14ac:dyDescent="0.25">
      <c r="B25" t="s">
        <v>5622</v>
      </c>
      <c r="C25" s="301" t="s">
        <v>655</v>
      </c>
      <c r="D25" s="301" t="s">
        <v>656</v>
      </c>
      <c r="E25" s="301" t="s">
        <v>276</v>
      </c>
      <c r="F25" t="str">
        <f t="shared" si="0"/>
        <v>BGBAKKEGÅR-b; Bakkegården: 4100-4139b</v>
      </c>
    </row>
    <row r="26" spans="2:6" x14ac:dyDescent="0.25">
      <c r="B26" t="s">
        <v>8691</v>
      </c>
      <c r="C26" s="301" t="s">
        <v>8116</v>
      </c>
      <c r="D26" s="301" t="s">
        <v>8117</v>
      </c>
      <c r="E26" s="301" t="s">
        <v>8118</v>
      </c>
      <c r="F26" t="str">
        <f t="shared" si="0"/>
        <v>BGBIRKBO1; Birkehuset Bolig 1: 4114-4671</v>
      </c>
    </row>
    <row r="27" spans="2:6" x14ac:dyDescent="0.25">
      <c r="B27" t="s">
        <v>8692</v>
      </c>
      <c r="C27" s="301" t="s">
        <v>8119</v>
      </c>
      <c r="D27" s="301" t="s">
        <v>8120</v>
      </c>
      <c r="E27" s="301" t="s">
        <v>8121</v>
      </c>
      <c r="F27" t="str">
        <f t="shared" si="0"/>
        <v>BGBIRKBO2; Birkehuset Bolig 2: 4114-4672</v>
      </c>
    </row>
    <row r="28" spans="2:6" x14ac:dyDescent="0.25">
      <c r="B28" t="s">
        <v>8693</v>
      </c>
      <c r="C28" s="301" t="s">
        <v>8122</v>
      </c>
      <c r="D28" s="301" t="s">
        <v>8123</v>
      </c>
      <c r="E28" s="301" t="s">
        <v>8124</v>
      </c>
      <c r="F28" t="str">
        <f t="shared" si="0"/>
        <v>BGBIRKBO3; Birkehuset Bolig 3: 4114-4673</v>
      </c>
    </row>
    <row r="29" spans="2:6" x14ac:dyDescent="0.25">
      <c r="B29" t="s">
        <v>8694</v>
      </c>
      <c r="C29" s="301" t="s">
        <v>8125</v>
      </c>
      <c r="D29" s="301" t="s">
        <v>8126</v>
      </c>
      <c r="E29" s="301" t="s">
        <v>8127</v>
      </c>
      <c r="F29" t="str">
        <f t="shared" si="0"/>
        <v>BGBIRKBO4; Birkehuset Bolig 4: 4114-4674</v>
      </c>
    </row>
    <row r="30" spans="2:6" x14ac:dyDescent="0.25">
      <c r="B30" t="s">
        <v>8695</v>
      </c>
      <c r="C30" s="301" t="s">
        <v>8128</v>
      </c>
      <c r="D30" s="301" t="s">
        <v>8129</v>
      </c>
      <c r="E30" s="301" t="s">
        <v>8130</v>
      </c>
      <c r="F30" t="str">
        <f t="shared" si="0"/>
        <v>BGBIRKBO5; Birkehuset Bolig 5: 4114-4675</v>
      </c>
    </row>
    <row r="31" spans="2:6" x14ac:dyDescent="0.25">
      <c r="B31" t="s">
        <v>8696</v>
      </c>
      <c r="C31" s="301" t="s">
        <v>8131</v>
      </c>
      <c r="D31" s="301" t="s">
        <v>8132</v>
      </c>
      <c r="E31" s="301" t="s">
        <v>8133</v>
      </c>
      <c r="F31" t="str">
        <f t="shared" si="0"/>
        <v>BGBIRKBO6; Birkehuset Bolig 6: 4114-4576</v>
      </c>
    </row>
    <row r="32" spans="2:6" x14ac:dyDescent="0.25">
      <c r="B32" t="s">
        <v>5632</v>
      </c>
      <c r="C32" s="301" t="s">
        <v>684</v>
      </c>
      <c r="D32" s="301" t="s">
        <v>685</v>
      </c>
      <c r="E32" s="301" t="s">
        <v>686</v>
      </c>
      <c r="F32" t="str">
        <f t="shared" si="0"/>
        <v>BGELMEØST; Elmehus Øst: 4112-4121</v>
      </c>
    </row>
    <row r="33" spans="2:6" x14ac:dyDescent="0.25">
      <c r="B33" t="s">
        <v>5630</v>
      </c>
      <c r="C33" s="301" t="s">
        <v>678</v>
      </c>
      <c r="D33" s="301" t="s">
        <v>679</v>
      </c>
      <c r="E33" s="301" t="s">
        <v>680</v>
      </c>
      <c r="F33" t="str">
        <f t="shared" si="0"/>
        <v>BGLINDEN; Linden: 4112-4117</v>
      </c>
    </row>
    <row r="34" spans="2:6" x14ac:dyDescent="0.25">
      <c r="B34" t="s">
        <v>5618</v>
      </c>
      <c r="C34" s="301">
        <v>4024133001</v>
      </c>
      <c r="D34" s="301" t="s">
        <v>649</v>
      </c>
      <c r="E34" s="301" t="s">
        <v>650</v>
      </c>
      <c r="F34" t="str">
        <f t="shared" si="0"/>
        <v>BG-p; Projekt KOGNITIV: 4024133001</v>
      </c>
    </row>
    <row r="35" spans="2:6" x14ac:dyDescent="0.25">
      <c r="B35" t="s">
        <v>5620</v>
      </c>
      <c r="C35" s="301">
        <v>4024133003</v>
      </c>
      <c r="D35" s="301" t="s">
        <v>649</v>
      </c>
      <c r="E35" s="301" t="s">
        <v>652</v>
      </c>
      <c r="F35" t="str">
        <f t="shared" si="0"/>
        <v>BG-p; Projekt KOMPETENCE: 4024133003</v>
      </c>
    </row>
    <row r="36" spans="2:6" x14ac:dyDescent="0.25">
      <c r="B36" t="s">
        <v>5619</v>
      </c>
      <c r="C36" s="301">
        <v>4024133002</v>
      </c>
      <c r="D36" s="301" t="s">
        <v>649</v>
      </c>
      <c r="E36" s="301" t="s">
        <v>651</v>
      </c>
      <c r="F36" t="str">
        <f t="shared" si="0"/>
        <v>BG-p; Projekt MISBRUG: 4024133002</v>
      </c>
    </row>
    <row r="37" spans="2:6" x14ac:dyDescent="0.25">
      <c r="B37" t="s">
        <v>5637</v>
      </c>
      <c r="C37" s="301" t="s">
        <v>701</v>
      </c>
      <c r="D37" s="301" t="s">
        <v>702</v>
      </c>
      <c r="E37" s="301" t="s">
        <v>703</v>
      </c>
      <c r="F37" t="str">
        <f t="shared" si="0"/>
        <v>BGPROJ; Bakkegården projektafdeling: 4114-4651</v>
      </c>
    </row>
    <row r="38" spans="2:6" x14ac:dyDescent="0.25">
      <c r="B38" t="s">
        <v>5628</v>
      </c>
      <c r="C38" s="301" t="s">
        <v>672</v>
      </c>
      <c r="D38" s="301" t="s">
        <v>673</v>
      </c>
      <c r="E38" s="301" t="s">
        <v>674</v>
      </c>
      <c r="F38" t="str">
        <f t="shared" si="0"/>
        <v>BGPROJSVIN; Svinget: 4111-4138</v>
      </c>
    </row>
    <row r="39" spans="2:6" x14ac:dyDescent="0.25">
      <c r="B39" t="s">
        <v>8690</v>
      </c>
      <c r="C39" s="301" t="s">
        <v>687</v>
      </c>
      <c r="D39" s="301" t="s">
        <v>688</v>
      </c>
      <c r="E39" s="301" t="s">
        <v>8115</v>
      </c>
      <c r="F39" t="str">
        <f t="shared" si="0"/>
        <v>BGSIKRELME; Elmehuset: 4112-4122</v>
      </c>
    </row>
    <row r="40" spans="2:6" x14ac:dyDescent="0.25">
      <c r="B40" t="s">
        <v>5634</v>
      </c>
      <c r="C40" s="301" t="s">
        <v>692</v>
      </c>
      <c r="D40" s="301" t="s">
        <v>693</v>
      </c>
      <c r="E40" s="301" t="s">
        <v>694</v>
      </c>
      <c r="F40" t="str">
        <f t="shared" si="0"/>
        <v>BGSIKRFLEK; Fleksteam: 4112-4131</v>
      </c>
    </row>
    <row r="41" spans="2:6" x14ac:dyDescent="0.25">
      <c r="B41" t="s">
        <v>5635</v>
      </c>
      <c r="C41" s="301" t="s">
        <v>695</v>
      </c>
      <c r="D41" s="301" t="s">
        <v>696</v>
      </c>
      <c r="E41" s="301" t="s">
        <v>697</v>
      </c>
      <c r="F41" t="str">
        <f t="shared" si="0"/>
        <v>BGSIKRFÆLL; Bakkegården fælles sikret: 4112-4133</v>
      </c>
    </row>
    <row r="42" spans="2:6" x14ac:dyDescent="0.25">
      <c r="B42" t="s">
        <v>5631</v>
      </c>
      <c r="C42" s="301" t="s">
        <v>681</v>
      </c>
      <c r="D42" s="301" t="s">
        <v>682</v>
      </c>
      <c r="E42" s="301" t="s">
        <v>683</v>
      </c>
      <c r="F42" t="str">
        <f t="shared" si="0"/>
        <v>BGSIKRGÅRD; Gården: 4112-4118</v>
      </c>
    </row>
    <row r="43" spans="2:6" x14ac:dyDescent="0.25">
      <c r="B43" t="s">
        <v>5629</v>
      </c>
      <c r="C43" s="301" t="s">
        <v>675</v>
      </c>
      <c r="D43" s="301" t="s">
        <v>676</v>
      </c>
      <c r="E43" s="301" t="s">
        <v>677</v>
      </c>
      <c r="F43" t="str">
        <f t="shared" si="0"/>
        <v>BGSIKRHUSE; Huset: 4112-4116</v>
      </c>
    </row>
    <row r="44" spans="2:6" x14ac:dyDescent="0.25">
      <c r="B44" t="s">
        <v>5636</v>
      </c>
      <c r="C44" s="301" t="s">
        <v>698</v>
      </c>
      <c r="D44" s="301" t="s">
        <v>699</v>
      </c>
      <c r="E44" s="301" t="s">
        <v>700</v>
      </c>
      <c r="F44" t="str">
        <f t="shared" si="0"/>
        <v>BGUNDERVIS; Undervisning: 4113-4125</v>
      </c>
    </row>
    <row r="45" spans="2:6" x14ac:dyDescent="0.25">
      <c r="B45" t="s">
        <v>5633</v>
      </c>
      <c r="C45" s="301" t="s">
        <v>689</v>
      </c>
      <c r="D45" s="301" t="s">
        <v>690</v>
      </c>
      <c r="E45" s="301" t="s">
        <v>691</v>
      </c>
      <c r="F45" t="str">
        <f t="shared" si="0"/>
        <v>BGUNDEVÆRK; Værkstedet: 4112-4123</v>
      </c>
    </row>
    <row r="46" spans="2:6" x14ac:dyDescent="0.25">
      <c r="B46" t="s">
        <v>5627</v>
      </c>
      <c r="C46" s="301" t="s">
        <v>669</v>
      </c>
      <c r="D46" s="301" t="s">
        <v>670</v>
      </c>
      <c r="E46" s="301" t="s">
        <v>671</v>
      </c>
      <c r="F46" t="str">
        <f t="shared" si="0"/>
        <v>BGÅBNE1SAL; 1. sal (K): 4111-4137</v>
      </c>
    </row>
    <row r="47" spans="2:6" x14ac:dyDescent="0.25">
      <c r="B47" t="s">
        <v>5624</v>
      </c>
      <c r="C47" s="301" t="s">
        <v>660</v>
      </c>
      <c r="D47" s="301" t="s">
        <v>661</v>
      </c>
      <c r="E47" s="301" t="s">
        <v>662</v>
      </c>
      <c r="F47" t="str">
        <f t="shared" si="0"/>
        <v>BGÅBNESKEL; Skelbækgård - åben afdeling: 4111-4113</v>
      </c>
    </row>
    <row r="48" spans="2:6" x14ac:dyDescent="0.25">
      <c r="B48" t="s">
        <v>5626</v>
      </c>
      <c r="C48" s="301" t="s">
        <v>666</v>
      </c>
      <c r="D48" s="301" t="s">
        <v>667</v>
      </c>
      <c r="E48" s="301" t="s">
        <v>668</v>
      </c>
      <c r="F48" t="str">
        <f t="shared" si="0"/>
        <v>BGÅBNESTUE; Stuen (K): 4111-4136</v>
      </c>
    </row>
    <row r="49" spans="2:6" x14ac:dyDescent="0.25">
      <c r="B49" t="s">
        <v>5625</v>
      </c>
      <c r="C49" s="301" t="s">
        <v>663</v>
      </c>
      <c r="D49" s="301" t="s">
        <v>664</v>
      </c>
      <c r="E49" s="301" t="s">
        <v>665</v>
      </c>
      <c r="F49" t="str">
        <f t="shared" si="0"/>
        <v>BGÅBNETREK; Trekanten: 4111-4115</v>
      </c>
    </row>
    <row r="50" spans="2:6" x14ac:dyDescent="0.25">
      <c r="B50" t="s">
        <v>5623</v>
      </c>
      <c r="C50" s="301" t="s">
        <v>657</v>
      </c>
      <c r="D50" s="301" t="s">
        <v>658</v>
      </c>
      <c r="E50" s="301" t="s">
        <v>659</v>
      </c>
      <c r="F50" t="str">
        <f t="shared" si="0"/>
        <v>BGÅBNEØSTE; Østerlund: 4111-4112</v>
      </c>
    </row>
    <row r="51" spans="2:6" x14ac:dyDescent="0.25">
      <c r="B51" t="s">
        <v>5663</v>
      </c>
      <c r="C51" s="301" t="s">
        <v>774</v>
      </c>
      <c r="D51" s="301" t="s">
        <v>775</v>
      </c>
      <c r="E51" s="301" t="s">
        <v>776</v>
      </c>
      <c r="F51" t="str">
        <f t="shared" si="0"/>
        <v>BNBOEN; BN-Almindelige Boenheder: 4115-4451</v>
      </c>
    </row>
    <row r="52" spans="2:6" x14ac:dyDescent="0.25">
      <c r="B52" t="s">
        <v>5645</v>
      </c>
      <c r="C52" s="301" t="s">
        <v>723</v>
      </c>
      <c r="D52" s="301" t="s">
        <v>724</v>
      </c>
      <c r="E52" s="301" t="s">
        <v>725</v>
      </c>
      <c r="F52" t="str">
        <f t="shared" si="0"/>
        <v>BNBOEN5; BN-Højbovej 5: 4101-4415</v>
      </c>
    </row>
    <row r="53" spans="2:6" x14ac:dyDescent="0.25">
      <c r="B53" t="s">
        <v>5646</v>
      </c>
      <c r="C53" s="301" t="s">
        <v>726</v>
      </c>
      <c r="D53" s="301" t="s">
        <v>727</v>
      </c>
      <c r="E53" s="301" t="s">
        <v>728</v>
      </c>
      <c r="F53" t="str">
        <f t="shared" si="0"/>
        <v>BNBOEN5I-O; BN-Højbovej 5 I-O: 4101-4416</v>
      </c>
    </row>
    <row r="54" spans="2:6" x14ac:dyDescent="0.25">
      <c r="B54" t="s">
        <v>5642</v>
      </c>
      <c r="C54" s="301" t="s">
        <v>714</v>
      </c>
      <c r="D54" s="301" t="s">
        <v>715</v>
      </c>
      <c r="E54" s="301" t="s">
        <v>716</v>
      </c>
      <c r="F54" t="str">
        <f t="shared" si="0"/>
        <v>BNBOEN7TV; BN-Højbovej 7 tv.: 4101-4412</v>
      </c>
    </row>
    <row r="55" spans="2:6" x14ac:dyDescent="0.25">
      <c r="B55" t="s">
        <v>8697</v>
      </c>
      <c r="C55" s="301" t="s">
        <v>8134</v>
      </c>
      <c r="D55" s="301" t="s">
        <v>8135</v>
      </c>
      <c r="E55" s="301" t="s">
        <v>8136</v>
      </c>
      <c r="F55" t="str">
        <f t="shared" si="0"/>
        <v>BNBOENBA1A; BN-Blochs Allé 1A: 4101-4440</v>
      </c>
    </row>
    <row r="56" spans="2:6" x14ac:dyDescent="0.25">
      <c r="B56" t="s">
        <v>9807</v>
      </c>
      <c r="C56" s="301" t="s">
        <v>9275</v>
      </c>
      <c r="D56" s="301" t="s">
        <v>9276</v>
      </c>
      <c r="E56" s="301" t="s">
        <v>9277</v>
      </c>
      <c r="F56" t="str">
        <f t="shared" si="0"/>
        <v>BNBOENBA3A; BN-Særforanstaltning BA3A: 4101-4442</v>
      </c>
    </row>
    <row r="57" spans="2:6" x14ac:dyDescent="0.25">
      <c r="B57" t="s">
        <v>5661</v>
      </c>
      <c r="C57" s="301" t="s">
        <v>768</v>
      </c>
      <c r="D57" s="301" t="s">
        <v>769</v>
      </c>
      <c r="E57" s="301" t="s">
        <v>770</v>
      </c>
      <c r="F57" t="str">
        <f t="shared" si="0"/>
        <v>BNBOENBLOC; BN-Blochs Allé 1: 4109-4455</v>
      </c>
    </row>
    <row r="58" spans="2:6" x14ac:dyDescent="0.25">
      <c r="B58" t="s">
        <v>5665</v>
      </c>
      <c r="C58" s="301" t="s">
        <v>780</v>
      </c>
      <c r="D58" s="301" t="s">
        <v>781</v>
      </c>
      <c r="E58" s="301" t="s">
        <v>782</v>
      </c>
      <c r="F58" t="str">
        <f t="shared" si="0"/>
        <v>BNBOENGART; Stoppet enhed (634): 4115-4453</v>
      </c>
    </row>
    <row r="59" spans="2:6" x14ac:dyDescent="0.25">
      <c r="B59" t="s">
        <v>5647</v>
      </c>
      <c r="C59" s="301" t="s">
        <v>729</v>
      </c>
      <c r="D59" s="301" t="s">
        <v>730</v>
      </c>
      <c r="E59" s="301" t="s">
        <v>731</v>
      </c>
      <c r="F59" t="str">
        <f t="shared" si="0"/>
        <v>BNBOENKERE; BN-KereCenter: 4101-4421</v>
      </c>
    </row>
    <row r="60" spans="2:6" x14ac:dyDescent="0.25">
      <c r="B60" t="s">
        <v>5648</v>
      </c>
      <c r="C60" s="301" t="s">
        <v>732</v>
      </c>
      <c r="D60" s="301" t="s">
        <v>730</v>
      </c>
      <c r="E60" s="301" t="s">
        <v>731</v>
      </c>
      <c r="F60" t="str">
        <f t="shared" si="0"/>
        <v>BNBOENKERE; BN-KereCenter: 4101-4423</v>
      </c>
    </row>
    <row r="61" spans="2:6" x14ac:dyDescent="0.25">
      <c r="B61" t="s">
        <v>5649</v>
      </c>
      <c r="C61" s="301" t="s">
        <v>733</v>
      </c>
      <c r="D61" s="301" t="s">
        <v>734</v>
      </c>
      <c r="E61" s="301" t="s">
        <v>731</v>
      </c>
      <c r="F61" t="str">
        <f t="shared" si="0"/>
        <v>BNBOENKERE-i; BN-KereCenter: 4101-4423i</v>
      </c>
    </row>
    <row r="62" spans="2:6" x14ac:dyDescent="0.25">
      <c r="B62" t="s">
        <v>5660</v>
      </c>
      <c r="C62" s="301" t="s">
        <v>765</v>
      </c>
      <c r="D62" s="301" t="s">
        <v>766</v>
      </c>
      <c r="E62" s="301" t="s">
        <v>767</v>
      </c>
      <c r="F62" t="str">
        <f t="shared" si="0"/>
        <v>BNBOENKO21; Stoppet enhed (528): 4109-4454</v>
      </c>
    </row>
    <row r="63" spans="2:6" x14ac:dyDescent="0.25">
      <c r="B63" t="s">
        <v>5664</v>
      </c>
      <c r="C63" s="301" t="s">
        <v>777</v>
      </c>
      <c r="D63" s="301" t="s">
        <v>778</v>
      </c>
      <c r="E63" s="301" t="s">
        <v>779</v>
      </c>
      <c r="F63" t="str">
        <f t="shared" si="0"/>
        <v>BNBOENSKOV; BN-Skovgården: 4115-4452</v>
      </c>
    </row>
    <row r="64" spans="2:6" x14ac:dyDescent="0.25">
      <c r="B64" t="s">
        <v>5662</v>
      </c>
      <c r="C64" s="301" t="s">
        <v>771</v>
      </c>
      <c r="D64" s="301" t="s">
        <v>772</v>
      </c>
      <c r="E64" s="301" t="s">
        <v>773</v>
      </c>
      <c r="F64" t="str">
        <f t="shared" si="0"/>
        <v>BNBOENSOLS; Stoppet enhed (672): 4115-4450</v>
      </c>
    </row>
    <row r="65" spans="2:6" x14ac:dyDescent="0.25">
      <c r="B65" t="s">
        <v>5650</v>
      </c>
      <c r="C65" s="301" t="s">
        <v>735</v>
      </c>
      <c r="D65" s="301" t="s">
        <v>736</v>
      </c>
      <c r="E65" s="301" t="s">
        <v>737</v>
      </c>
      <c r="F65" t="str">
        <f t="shared" si="0"/>
        <v>BNBOENSYRA; BN-Syren A: 4101-4424</v>
      </c>
    </row>
    <row r="66" spans="2:6" x14ac:dyDescent="0.25">
      <c r="B66" t="s">
        <v>5643</v>
      </c>
      <c r="C66" s="301" t="s">
        <v>717</v>
      </c>
      <c r="D66" s="301" t="s">
        <v>718</v>
      </c>
      <c r="E66" s="301" t="s">
        <v>719</v>
      </c>
      <c r="F66" t="str">
        <f t="shared" si="0"/>
        <v>BNBOFJØJ; Stoppet enhed (428): 4101-4413</v>
      </c>
    </row>
    <row r="67" spans="2:6" x14ac:dyDescent="0.25">
      <c r="B67" t="s">
        <v>5651</v>
      </c>
      <c r="C67" s="301" t="s">
        <v>738</v>
      </c>
      <c r="D67" s="301" t="s">
        <v>739</v>
      </c>
      <c r="E67" s="301" t="s">
        <v>740</v>
      </c>
      <c r="F67" t="str">
        <f t="shared" si="0"/>
        <v>BNSPEC; BN-Specialområdet: 4101-4431</v>
      </c>
    </row>
    <row r="68" spans="2:6" x14ac:dyDescent="0.25">
      <c r="B68" t="s">
        <v>5659</v>
      </c>
      <c r="C68" s="301" t="s">
        <v>762</v>
      </c>
      <c r="D68" s="301" t="s">
        <v>763</v>
      </c>
      <c r="E68" s="301" t="s">
        <v>764</v>
      </c>
      <c r="F68" t="str">
        <f t="shared" si="0"/>
        <v>BNSPEC3; BN-Højbovej 3: 4101-4441</v>
      </c>
    </row>
    <row r="69" spans="2:6" x14ac:dyDescent="0.25">
      <c r="B69" t="s">
        <v>5652</v>
      </c>
      <c r="C69" s="301" t="s">
        <v>741</v>
      </c>
      <c r="D69" s="301" t="s">
        <v>742</v>
      </c>
      <c r="E69" s="301" t="s">
        <v>743</v>
      </c>
      <c r="F69" t="str">
        <f t="shared" si="0"/>
        <v>BNSPEC7TH; BN-Højbovej 7 th.: 4101-4432</v>
      </c>
    </row>
    <row r="70" spans="2:6" x14ac:dyDescent="0.25">
      <c r="B70" t="s">
        <v>10925</v>
      </c>
      <c r="C70" s="301" t="s">
        <v>10175</v>
      </c>
      <c r="D70" s="301" t="s">
        <v>10176</v>
      </c>
      <c r="E70" s="301" t="s">
        <v>10177</v>
      </c>
      <c r="F70" t="str">
        <f t="shared" si="0"/>
        <v>BNSPEC7V3; BN-Særforanstaltning H7tvNR3: 4101-4443</v>
      </c>
    </row>
    <row r="71" spans="2:6" x14ac:dyDescent="0.25">
      <c r="B71" t="s">
        <v>5657</v>
      </c>
      <c r="C71" s="301" t="s">
        <v>756</v>
      </c>
      <c r="D71" s="301" t="s">
        <v>757</v>
      </c>
      <c r="E71" s="301" t="s">
        <v>758</v>
      </c>
      <c r="F71" t="str">
        <f t="shared" si="0"/>
        <v>BNSPECBLOC; Stoppet enhed (590): 4101-4437</v>
      </c>
    </row>
    <row r="72" spans="2:6" x14ac:dyDescent="0.25">
      <c r="B72" t="s">
        <v>10924</v>
      </c>
      <c r="C72" s="301" t="s">
        <v>10174</v>
      </c>
      <c r="D72" s="301" t="s">
        <v>8138</v>
      </c>
      <c r="E72" s="301" t="s">
        <v>8139</v>
      </c>
      <c r="F72" t="str">
        <f t="shared" si="0"/>
        <v>BNSPECHA71; BN-Havnegade 71: 4101-4439</v>
      </c>
    </row>
    <row r="73" spans="2:6" x14ac:dyDescent="0.25">
      <c r="B73" t="s">
        <v>8698</v>
      </c>
      <c r="C73" s="301" t="s">
        <v>8137</v>
      </c>
      <c r="D73" s="301" t="s">
        <v>8138</v>
      </c>
      <c r="E73" s="301" t="s">
        <v>8139</v>
      </c>
      <c r="F73" t="str">
        <f t="shared" si="0"/>
        <v>BNSPECHA71; BN-Havnegade 71: 4114-4439</v>
      </c>
    </row>
    <row r="74" spans="2:6" x14ac:dyDescent="0.25">
      <c r="B74" t="s">
        <v>5653</v>
      </c>
      <c r="C74" s="301" t="s">
        <v>744</v>
      </c>
      <c r="D74" s="301" t="s">
        <v>745</v>
      </c>
      <c r="E74" s="301" t="s">
        <v>746</v>
      </c>
      <c r="F74" t="str">
        <f t="shared" si="0"/>
        <v>BNSPECHAVE; BN-Havebyvej: 4101-4433</v>
      </c>
    </row>
    <row r="75" spans="2:6" x14ac:dyDescent="0.25">
      <c r="B75" t="s">
        <v>5658</v>
      </c>
      <c r="C75" s="301" t="s">
        <v>759</v>
      </c>
      <c r="D75" s="301" t="s">
        <v>760</v>
      </c>
      <c r="E75" s="301" t="s">
        <v>761</v>
      </c>
      <c r="F75" t="str">
        <f t="shared" ref="F75:F138" si="1">CONCATENATE(D75,";"," ",E75,":"," ",C75)</f>
        <v>BNSPECKOF5; BN-Kofoedsvej 5: 4101-4438</v>
      </c>
    </row>
    <row r="76" spans="2:6" x14ac:dyDescent="0.25">
      <c r="B76" t="s">
        <v>5656</v>
      </c>
      <c r="C76" s="301" t="s">
        <v>753</v>
      </c>
      <c r="D76" s="301" t="s">
        <v>754</v>
      </c>
      <c r="E76" s="301" t="s">
        <v>755</v>
      </c>
      <c r="F76" t="str">
        <f t="shared" si="1"/>
        <v>BNSPECKVIS; BN-Kvisten: 4101-4436</v>
      </c>
    </row>
    <row r="77" spans="2:6" x14ac:dyDescent="0.25">
      <c r="B77" t="s">
        <v>5644</v>
      </c>
      <c r="C77" s="301" t="s">
        <v>720</v>
      </c>
      <c r="D77" s="301" t="s">
        <v>721</v>
      </c>
      <c r="E77" s="301" t="s">
        <v>722</v>
      </c>
      <c r="F77" t="str">
        <f t="shared" si="1"/>
        <v>BNSPECSPEA; BN-Specialtilbud A: 4101-4414</v>
      </c>
    </row>
    <row r="78" spans="2:6" x14ac:dyDescent="0.25">
      <c r="B78" t="s">
        <v>5655</v>
      </c>
      <c r="C78" s="301" t="s">
        <v>750</v>
      </c>
      <c r="D78" s="301" t="s">
        <v>751</v>
      </c>
      <c r="E78" s="301" t="s">
        <v>752</v>
      </c>
      <c r="F78" t="str">
        <f t="shared" si="1"/>
        <v>BNSPECSÆRF; BN-Særforanstaltning: 4101-4435</v>
      </c>
    </row>
    <row r="79" spans="2:6" x14ac:dyDescent="0.25">
      <c r="B79" t="s">
        <v>5654</v>
      </c>
      <c r="C79" s="301" t="s">
        <v>747</v>
      </c>
      <c r="D79" s="301" t="s">
        <v>748</v>
      </c>
      <c r="E79" s="301" t="s">
        <v>749</v>
      </c>
      <c r="F79" t="str">
        <f t="shared" si="1"/>
        <v>BNSPSTRAND; Stoppet enhed (430): 4101-4434</v>
      </c>
    </row>
    <row r="80" spans="2:6" x14ac:dyDescent="0.25">
      <c r="B80" t="s">
        <v>5639</v>
      </c>
      <c r="C80" s="301" t="s">
        <v>707</v>
      </c>
      <c r="D80" s="301" t="s">
        <v>708</v>
      </c>
      <c r="E80" s="301" t="s">
        <v>709</v>
      </c>
      <c r="F80" t="str">
        <f t="shared" si="1"/>
        <v>BNSYDLOLL; Bo og Naboskab Sydlolland: 4100-4401</v>
      </c>
    </row>
    <row r="81" spans="2:6" x14ac:dyDescent="0.25">
      <c r="B81" t="s">
        <v>5640</v>
      </c>
      <c r="C81" s="301" t="s">
        <v>710</v>
      </c>
      <c r="D81" s="301" t="s">
        <v>711</v>
      </c>
      <c r="E81" s="301" t="s">
        <v>709</v>
      </c>
      <c r="F81" t="str">
        <f t="shared" si="1"/>
        <v>BNSYDLOLL-b; Bo og Naboskab Sydlolland: 4100-4401b</v>
      </c>
    </row>
    <row r="82" spans="2:6" x14ac:dyDescent="0.25">
      <c r="B82" t="s">
        <v>5641</v>
      </c>
      <c r="C82" s="301" t="s">
        <v>712</v>
      </c>
      <c r="D82" s="301" t="s">
        <v>713</v>
      </c>
      <c r="E82" s="301" t="s">
        <v>709</v>
      </c>
      <c r="F82" t="str">
        <f t="shared" si="1"/>
        <v>BNSYDLOLL-j; Bo og Naboskab Sydlolland: 4100-4401j</v>
      </c>
    </row>
    <row r="83" spans="2:6" x14ac:dyDescent="0.25">
      <c r="B83" t="s">
        <v>5674</v>
      </c>
      <c r="C83" s="301" t="s">
        <v>802</v>
      </c>
      <c r="D83" s="301" t="s">
        <v>803</v>
      </c>
      <c r="E83" s="301" t="s">
        <v>804</v>
      </c>
      <c r="F83" t="str">
        <f t="shared" si="1"/>
        <v>EHDAGCENT; Dagcenter: 4102-4107</v>
      </c>
    </row>
    <row r="84" spans="2:6" x14ac:dyDescent="0.25">
      <c r="B84" t="s">
        <v>10993</v>
      </c>
      <c r="C84" s="301" t="s">
        <v>10257</v>
      </c>
      <c r="D84" s="301" t="s">
        <v>10258</v>
      </c>
      <c r="E84" s="301" t="s">
        <v>10259</v>
      </c>
      <c r="F84" t="str">
        <f t="shared" si="1"/>
        <v>EHDAGCEVIK; Else Hus vikarer dagcenter: 4102-4004</v>
      </c>
    </row>
    <row r="85" spans="2:6" x14ac:dyDescent="0.25">
      <c r="B85" t="s">
        <v>5673</v>
      </c>
      <c r="C85" s="301" t="s">
        <v>800</v>
      </c>
      <c r="D85" s="301" t="s">
        <v>801</v>
      </c>
      <c r="E85" s="301" t="s">
        <v>284</v>
      </c>
      <c r="F85" t="str">
        <f t="shared" si="1"/>
        <v>EHELSEHUS; Else Hus: 4101-4106</v>
      </c>
    </row>
    <row r="86" spans="2:6" x14ac:dyDescent="0.25">
      <c r="B86" t="s">
        <v>5669</v>
      </c>
      <c r="C86" s="301" t="s">
        <v>789</v>
      </c>
      <c r="D86" s="301" t="s">
        <v>790</v>
      </c>
      <c r="E86" s="301" t="s">
        <v>284</v>
      </c>
      <c r="F86" t="str">
        <f t="shared" si="1"/>
        <v>EHELSEHUS-b; Else Hus: 4100-4105b</v>
      </c>
    </row>
    <row r="87" spans="2:6" x14ac:dyDescent="0.25">
      <c r="B87" t="s">
        <v>5670</v>
      </c>
      <c r="C87" s="301" t="s">
        <v>791</v>
      </c>
      <c r="D87" s="301" t="s">
        <v>792</v>
      </c>
      <c r="E87" s="301" t="s">
        <v>793</v>
      </c>
      <c r="F87" t="str">
        <f t="shared" si="1"/>
        <v>EHHUS11; Hus 11: 4101-4101</v>
      </c>
    </row>
    <row r="88" spans="2:6" x14ac:dyDescent="0.25">
      <c r="B88" t="s">
        <v>10990</v>
      </c>
      <c r="C88" s="301" t="s">
        <v>10248</v>
      </c>
      <c r="D88" s="301" t="s">
        <v>10249</v>
      </c>
      <c r="E88" s="301" t="s">
        <v>10250</v>
      </c>
      <c r="F88" t="str">
        <f t="shared" si="1"/>
        <v>EHHUS11VIK; Else Hus vikarer Hus 11: 4101-4001</v>
      </c>
    </row>
    <row r="89" spans="2:6" x14ac:dyDescent="0.25">
      <c r="B89" t="s">
        <v>5671</v>
      </c>
      <c r="C89" s="301" t="s">
        <v>794</v>
      </c>
      <c r="D89" s="301" t="s">
        <v>795</v>
      </c>
      <c r="E89" s="301" t="s">
        <v>796</v>
      </c>
      <c r="F89" t="str">
        <f t="shared" si="1"/>
        <v>EHHUS13; Hus 13: 4101-4102</v>
      </c>
    </row>
    <row r="90" spans="2:6" x14ac:dyDescent="0.25">
      <c r="B90" t="s">
        <v>10991</v>
      </c>
      <c r="C90" s="301" t="s">
        <v>10251</v>
      </c>
      <c r="D90" s="301" t="s">
        <v>10252</v>
      </c>
      <c r="E90" s="301" t="s">
        <v>10253</v>
      </c>
      <c r="F90" t="str">
        <f t="shared" si="1"/>
        <v>EHHUS13VIK; Else Hus vikarer Hus 13: 4101-4002</v>
      </c>
    </row>
    <row r="91" spans="2:6" x14ac:dyDescent="0.25">
      <c r="B91" t="s">
        <v>5672</v>
      </c>
      <c r="C91" s="301" t="s">
        <v>797</v>
      </c>
      <c r="D91" s="301" t="s">
        <v>798</v>
      </c>
      <c r="E91" s="301" t="s">
        <v>799</v>
      </c>
      <c r="F91" t="str">
        <f t="shared" si="1"/>
        <v>EHHUS15; Hus 15: 4101-4103</v>
      </c>
    </row>
    <row r="92" spans="2:6" x14ac:dyDescent="0.25">
      <c r="B92" t="s">
        <v>10992</v>
      </c>
      <c r="C92" s="301" t="s">
        <v>10254</v>
      </c>
      <c r="D92" s="301" t="s">
        <v>10255</v>
      </c>
      <c r="E92" s="301" t="s">
        <v>10256</v>
      </c>
      <c r="F92" t="str">
        <f t="shared" si="1"/>
        <v>EHHUS15VIK; Else Hus vikarer Hus 15: 4101-4003</v>
      </c>
    </row>
    <row r="93" spans="2:6" x14ac:dyDescent="0.25">
      <c r="B93" t="s">
        <v>5675</v>
      </c>
      <c r="C93" s="301" t="s">
        <v>805</v>
      </c>
      <c r="D93" s="301" t="s">
        <v>806</v>
      </c>
      <c r="E93" s="301" t="s">
        <v>807</v>
      </c>
      <c r="F93" t="str">
        <f t="shared" si="1"/>
        <v>EHSOL1; SOL 1: 4114-4109</v>
      </c>
    </row>
    <row r="94" spans="2:6" x14ac:dyDescent="0.25">
      <c r="B94" t="s">
        <v>5676</v>
      </c>
      <c r="C94" s="301" t="s">
        <v>808</v>
      </c>
      <c r="D94" s="301" t="s">
        <v>809</v>
      </c>
      <c r="E94" s="301" t="s">
        <v>810</v>
      </c>
      <c r="F94" t="str">
        <f t="shared" si="1"/>
        <v>EHSOL2; SOL 2: 4114-4110</v>
      </c>
    </row>
    <row r="95" spans="2:6" x14ac:dyDescent="0.25">
      <c r="B95" t="s">
        <v>7957</v>
      </c>
      <c r="C95" s="301" t="s">
        <v>5284</v>
      </c>
      <c r="D95" s="301" t="s">
        <v>5285</v>
      </c>
      <c r="E95" s="301" t="s">
        <v>5286</v>
      </c>
      <c r="F95" t="str">
        <f t="shared" si="1"/>
        <v>FABILLFÆKØ; Fælles - Røntgen - Fakse: 129-1454</v>
      </c>
    </row>
    <row r="96" spans="2:6" x14ac:dyDescent="0.25">
      <c r="B96" t="s">
        <v>7958</v>
      </c>
      <c r="C96" s="301" t="s">
        <v>5287</v>
      </c>
      <c r="D96" s="301" t="s">
        <v>5288</v>
      </c>
      <c r="E96" s="301" t="s">
        <v>5289</v>
      </c>
      <c r="F96" t="str">
        <f t="shared" si="1"/>
        <v>FADRIFTEKØ; Stoppet enhed (454): 129-1560</v>
      </c>
    </row>
    <row r="97" spans="2:6" x14ac:dyDescent="0.25">
      <c r="B97" t="s">
        <v>5677</v>
      </c>
      <c r="C97" s="301" t="s">
        <v>811</v>
      </c>
      <c r="D97" s="301" t="s">
        <v>812</v>
      </c>
      <c r="E97" s="301" t="s">
        <v>813</v>
      </c>
      <c r="F97" t="str">
        <f t="shared" si="1"/>
        <v>FORSIKRING; Forsikringssager: 791-6906</v>
      </c>
    </row>
    <row r="98" spans="2:6" x14ac:dyDescent="0.25">
      <c r="B98" t="s">
        <v>7184</v>
      </c>
      <c r="C98" s="301" t="s">
        <v>4183</v>
      </c>
      <c r="D98" s="301" t="s">
        <v>4184</v>
      </c>
      <c r="E98" s="301" t="s">
        <v>4185</v>
      </c>
      <c r="F98" t="str">
        <f t="shared" si="1"/>
        <v>FRAKTIVERI; Aktiveringstilbudene: 4432-4793</v>
      </c>
    </row>
    <row r="99" spans="2:6" x14ac:dyDescent="0.25">
      <c r="B99" t="s">
        <v>7182</v>
      </c>
      <c r="C99" s="301" t="s">
        <v>4178</v>
      </c>
      <c r="D99" s="301" t="s">
        <v>4179</v>
      </c>
      <c r="E99" s="301" t="s">
        <v>4180</v>
      </c>
      <c r="F99" t="str">
        <f t="shared" si="1"/>
        <v>FRROSKHJEM; Forsorgshjemmet Roskildehjemmet: 4431-4791</v>
      </c>
    </row>
    <row r="100" spans="2:6" x14ac:dyDescent="0.25">
      <c r="B100" t="s">
        <v>7183</v>
      </c>
      <c r="C100" s="301" t="s">
        <v>4181</v>
      </c>
      <c r="D100" s="301" t="s">
        <v>4182</v>
      </c>
      <c r="E100" s="301" t="s">
        <v>4180</v>
      </c>
      <c r="F100" t="str">
        <f t="shared" si="1"/>
        <v>FRROSKHJEM-b; Forsorgshjemmet Roskildehjemmet: 4431-4791b</v>
      </c>
    </row>
    <row r="101" spans="2:6" x14ac:dyDescent="0.25">
      <c r="B101" t="s">
        <v>9069</v>
      </c>
      <c r="C101" s="301" t="s">
        <v>4186</v>
      </c>
      <c r="D101" s="301" t="s">
        <v>8509</v>
      </c>
      <c r="E101" s="301" t="s">
        <v>8510</v>
      </c>
      <c r="F101" t="str">
        <f t="shared" si="1"/>
        <v>FRUDSLUS; Udslusningsboliger (K): 4433-4792</v>
      </c>
    </row>
    <row r="102" spans="2:6" x14ac:dyDescent="0.25">
      <c r="B102" t="s">
        <v>5678</v>
      </c>
      <c r="C102" s="301" t="s">
        <v>814</v>
      </c>
      <c r="D102" s="301" t="s">
        <v>815</v>
      </c>
      <c r="E102" s="301" t="s">
        <v>816</v>
      </c>
      <c r="F102" t="str">
        <f t="shared" si="1"/>
        <v>GFGLIMREFU; Glim-Refugium: 4381-4311</v>
      </c>
    </row>
    <row r="103" spans="2:6" x14ac:dyDescent="0.25">
      <c r="B103" t="s">
        <v>5679</v>
      </c>
      <c r="C103" s="301" t="s">
        <v>817</v>
      </c>
      <c r="D103" s="301" t="s">
        <v>818</v>
      </c>
      <c r="E103" s="301" t="s">
        <v>816</v>
      </c>
      <c r="F103" t="str">
        <f t="shared" si="1"/>
        <v>GFGLIMREFU-b; Glim-Refugium: 4381-4311b</v>
      </c>
    </row>
    <row r="104" spans="2:6" x14ac:dyDescent="0.25">
      <c r="B104" t="s">
        <v>5680</v>
      </c>
      <c r="C104" s="301" t="s">
        <v>819</v>
      </c>
      <c r="D104" s="301" t="s">
        <v>820</v>
      </c>
      <c r="E104" s="301" t="s">
        <v>816</v>
      </c>
      <c r="F104" t="str">
        <f t="shared" si="1"/>
        <v>GFGLIMREFU-j; Glim-Refugium: 4381-4311j</v>
      </c>
    </row>
    <row r="105" spans="2:6" x14ac:dyDescent="0.25">
      <c r="B105" t="s">
        <v>5683</v>
      </c>
      <c r="C105" s="301" t="s">
        <v>826</v>
      </c>
      <c r="D105" s="301" t="s">
        <v>827</v>
      </c>
      <c r="E105" s="301" t="s">
        <v>828</v>
      </c>
      <c r="F105" t="str">
        <f t="shared" si="1"/>
        <v>HBDAGAFD; Dagafdeling: 4102-4013</v>
      </c>
    </row>
    <row r="106" spans="2:6" x14ac:dyDescent="0.25">
      <c r="B106" t="s">
        <v>5685</v>
      </c>
      <c r="C106" s="301" t="s">
        <v>832</v>
      </c>
      <c r="D106" s="301" t="s">
        <v>833</v>
      </c>
      <c r="E106" s="301" t="s">
        <v>834</v>
      </c>
      <c r="F106" t="str">
        <f t="shared" si="1"/>
        <v>HBHAVEHUS; HB Havehuset: 4114-4015</v>
      </c>
    </row>
    <row r="107" spans="2:6" x14ac:dyDescent="0.25">
      <c r="B107" t="s">
        <v>5682</v>
      </c>
      <c r="C107" s="301" t="s">
        <v>824</v>
      </c>
      <c r="D107" s="301" t="s">
        <v>825</v>
      </c>
      <c r="E107" s="301" t="s">
        <v>823</v>
      </c>
      <c r="F107" t="str">
        <f t="shared" si="1"/>
        <v>HBHIMMBEHA; Himmelev Behandlingshjem: 4101-4012</v>
      </c>
    </row>
    <row r="108" spans="2:6" x14ac:dyDescent="0.25">
      <c r="B108" t="s">
        <v>5681</v>
      </c>
      <c r="C108" s="301" t="s">
        <v>821</v>
      </c>
      <c r="D108" s="301" t="s">
        <v>822</v>
      </c>
      <c r="E108" s="301" t="s">
        <v>823</v>
      </c>
      <c r="F108" t="str">
        <f t="shared" si="1"/>
        <v>HBHIMMBEHA-b; Himmelev Behandlingshjem: 4100-4011b</v>
      </c>
    </row>
    <row r="109" spans="2:6" x14ac:dyDescent="0.25">
      <c r="B109" t="s">
        <v>5684</v>
      </c>
      <c r="C109" s="301" t="s">
        <v>829</v>
      </c>
      <c r="D109" s="301" t="s">
        <v>830</v>
      </c>
      <c r="E109" s="301" t="s">
        <v>831</v>
      </c>
      <c r="F109" t="str">
        <f t="shared" si="1"/>
        <v>HBINTSKOLE; Intern Skole: 4103-4014</v>
      </c>
    </row>
    <row r="110" spans="2:6" x14ac:dyDescent="0.25">
      <c r="B110" t="s">
        <v>5890</v>
      </c>
      <c r="C110" s="301" t="s">
        <v>1162</v>
      </c>
      <c r="D110" s="301" t="s">
        <v>1163</v>
      </c>
      <c r="E110" s="301" t="s">
        <v>1164</v>
      </c>
      <c r="F110" t="str">
        <f t="shared" si="1"/>
        <v>HOAKUT; Akutafdelingen - Holbæk: 811-1140</v>
      </c>
    </row>
    <row r="111" spans="2:6" x14ac:dyDescent="0.25">
      <c r="B111" t="s">
        <v>5853</v>
      </c>
      <c r="C111" s="301" t="s">
        <v>1042</v>
      </c>
      <c r="D111" s="301" t="s">
        <v>1043</v>
      </c>
      <c r="E111" s="301" t="s">
        <v>1044</v>
      </c>
      <c r="F111" t="str">
        <f t="shared" si="1"/>
        <v>HOAKUTLÆSE; Lægesekretær - Akut - Holbæk: 103-1146</v>
      </c>
    </row>
    <row r="112" spans="2:6" x14ac:dyDescent="0.25">
      <c r="B112" t="s">
        <v>5733</v>
      </c>
      <c r="C112" s="301">
        <v>8051879000</v>
      </c>
      <c r="D112" s="301" t="s">
        <v>887</v>
      </c>
      <c r="E112" s="301" t="s">
        <v>891</v>
      </c>
      <c r="F112" t="str">
        <f t="shared" si="1"/>
        <v>HOAKUT-p; Camilla Strøm - Akut henviste ældre...: 8051879000</v>
      </c>
    </row>
    <row r="113" spans="2:6" x14ac:dyDescent="0.25">
      <c r="B113" t="s">
        <v>5744</v>
      </c>
      <c r="C113" s="301">
        <v>8051960000</v>
      </c>
      <c r="D113" s="301" t="s">
        <v>887</v>
      </c>
      <c r="E113" s="301" t="s">
        <v>903</v>
      </c>
      <c r="F113" t="str">
        <f t="shared" si="1"/>
        <v>HOAKUT-p; Camilla Strøm - Akut henviste ældre2: 8051960000</v>
      </c>
    </row>
    <row r="114" spans="2:6" x14ac:dyDescent="0.25">
      <c r="B114" t="s">
        <v>5768</v>
      </c>
      <c r="C114" s="301">
        <v>8052039000</v>
      </c>
      <c r="D114" s="301" t="s">
        <v>887</v>
      </c>
      <c r="E114" s="301" t="s">
        <v>928</v>
      </c>
      <c r="F114" t="str">
        <f t="shared" si="1"/>
        <v>HOAKUT-p; Fahd Al-Shahrestani. Bryst-smerter i en: 8052039000</v>
      </c>
    </row>
    <row r="115" spans="2:6" x14ac:dyDescent="0.25">
      <c r="B115" t="s">
        <v>5730</v>
      </c>
      <c r="C115" s="301">
        <v>8051874000</v>
      </c>
      <c r="D115" s="301" t="s">
        <v>887</v>
      </c>
      <c r="E115" s="301" t="s">
        <v>888</v>
      </c>
      <c r="F115" t="str">
        <f t="shared" si="1"/>
        <v>HOAKUT-p; Identifikation af alkoholmisbrugere: 8051874000</v>
      </c>
    </row>
    <row r="116" spans="2:6" x14ac:dyDescent="0.25">
      <c r="B116" t="s">
        <v>5753</v>
      </c>
      <c r="C116" s="301">
        <v>8051979000</v>
      </c>
      <c r="D116" s="301" t="s">
        <v>887</v>
      </c>
      <c r="E116" s="301" t="s">
        <v>912</v>
      </c>
      <c r="F116" t="str">
        <f t="shared" si="1"/>
        <v>HOAKUT-p; Lisbeth Aaskov Dybbro - Det er ikke vor.: 8051979000</v>
      </c>
    </row>
    <row r="117" spans="2:6" x14ac:dyDescent="0.25">
      <c r="B117" t="s">
        <v>5769</v>
      </c>
      <c r="C117" s="301">
        <v>8052069000</v>
      </c>
      <c r="D117" s="301" t="s">
        <v>887</v>
      </c>
      <c r="E117" s="301" t="s">
        <v>912</v>
      </c>
      <c r="F117" t="str">
        <f t="shared" si="1"/>
        <v>HOAKUT-p; Lisbeth Aaskov Dybbro - Det er ikke vor.: 8052069000</v>
      </c>
    </row>
    <row r="118" spans="2:6" x14ac:dyDescent="0.25">
      <c r="B118" t="s">
        <v>9808</v>
      </c>
      <c r="C118" s="301">
        <v>8052623000</v>
      </c>
      <c r="D118" s="301" t="s">
        <v>887</v>
      </c>
      <c r="E118" s="303" t="s">
        <v>9278</v>
      </c>
      <c r="F118" t="str">
        <f t="shared" si="1"/>
        <v>HOAKUT-p; Peter Hallas – Boston midlerne: 8052623000</v>
      </c>
    </row>
    <row r="119" spans="2:6" x14ac:dyDescent="0.25">
      <c r="B119" t="s">
        <v>10995</v>
      </c>
      <c r="C119" s="301">
        <v>8052667000</v>
      </c>
      <c r="D119" s="301" t="s">
        <v>887</v>
      </c>
      <c r="E119" s="303" t="s">
        <v>10261</v>
      </c>
      <c r="F119" t="str">
        <f t="shared" si="1"/>
        <v>HOAKUT-p; Peter Hallas – Discovery midlerne: 8052667000</v>
      </c>
    </row>
    <row r="120" spans="2:6" x14ac:dyDescent="0.25">
      <c r="B120" t="s">
        <v>11014</v>
      </c>
      <c r="C120" s="301">
        <v>8052780000</v>
      </c>
      <c r="D120" s="301" t="s">
        <v>887</v>
      </c>
      <c r="E120" s="303" t="s">
        <v>10281</v>
      </c>
      <c r="F120" t="str">
        <f t="shared" si="1"/>
        <v>HOAKUT-p; Peter Hallas - Tværfaglig Teamtræning: 8052780000</v>
      </c>
    </row>
    <row r="121" spans="2:6" x14ac:dyDescent="0.25">
      <c r="B121" t="s">
        <v>11035</v>
      </c>
      <c r="C121" s="301" t="s">
        <v>10301</v>
      </c>
      <c r="D121" s="301" t="s">
        <v>10302</v>
      </c>
      <c r="E121" s="301" t="s">
        <v>10303</v>
      </c>
      <c r="F121" t="str">
        <f t="shared" si="1"/>
        <v>HOAKUTVURD; Vurderingsforløb - Akut - Holbæk: 103-1147</v>
      </c>
    </row>
    <row r="122" spans="2:6" x14ac:dyDescent="0.25">
      <c r="B122" t="s">
        <v>5839</v>
      </c>
      <c r="C122" s="301" t="s">
        <v>1000</v>
      </c>
      <c r="D122" s="301" t="s">
        <v>1001</v>
      </c>
      <c r="E122" s="301" t="s">
        <v>1002</v>
      </c>
      <c r="F122" t="str">
        <f t="shared" si="1"/>
        <v>HOANÆS; Anæstesiologisk Afdeling - Holbæk: 103-1030</v>
      </c>
    </row>
    <row r="123" spans="2:6" x14ac:dyDescent="0.25">
      <c r="B123" t="s">
        <v>5841</v>
      </c>
      <c r="C123" s="301" t="s">
        <v>1006</v>
      </c>
      <c r="D123" s="301" t="s">
        <v>1007</v>
      </c>
      <c r="E123" s="301" t="s">
        <v>1008</v>
      </c>
      <c r="F123" t="str">
        <f t="shared" si="1"/>
        <v>HOANÆSANÆS; Anæstesiafsnit - Anæstesi - Holbæk: 103-1033</v>
      </c>
    </row>
    <row r="124" spans="2:6" x14ac:dyDescent="0.25">
      <c r="B124" t="s">
        <v>5842</v>
      </c>
      <c r="C124" s="301" t="s">
        <v>1009</v>
      </c>
      <c r="D124" s="301" t="s">
        <v>1010</v>
      </c>
      <c r="E124" s="301" t="s">
        <v>1011</v>
      </c>
      <c r="F124" t="str">
        <f t="shared" si="1"/>
        <v>HOANÆSINTE; Intensiv afsnit - Anæstesi - Holbæk: 103-1034</v>
      </c>
    </row>
    <row r="125" spans="2:6" x14ac:dyDescent="0.25">
      <c r="B125" t="s">
        <v>5840</v>
      </c>
      <c r="C125" s="301" t="s">
        <v>1003</v>
      </c>
      <c r="D125" s="301" t="s">
        <v>1004</v>
      </c>
      <c r="E125" s="301" t="s">
        <v>1005</v>
      </c>
      <c r="F125" t="str">
        <f t="shared" si="1"/>
        <v>HOANÆSLÆSE; Lægesekretær - Anæstesi - Holbæk: 103-1032</v>
      </c>
    </row>
    <row r="126" spans="2:6" x14ac:dyDescent="0.25">
      <c r="B126" t="s">
        <v>5845</v>
      </c>
      <c r="C126" s="301" t="s">
        <v>1018</v>
      </c>
      <c r="D126" s="301" t="s">
        <v>1019</v>
      </c>
      <c r="E126" s="301" t="s">
        <v>1020</v>
      </c>
      <c r="F126" t="str">
        <f t="shared" si="1"/>
        <v>HOANÆSOPER; Operationsafsnit - Anæstesi - Holbæk: 103-1037</v>
      </c>
    </row>
    <row r="127" spans="2:6" x14ac:dyDescent="0.25">
      <c r="B127" t="s">
        <v>5755</v>
      </c>
      <c r="C127" s="301">
        <v>8052004000</v>
      </c>
      <c r="D127" s="301" t="s">
        <v>855</v>
      </c>
      <c r="E127" s="301" t="s">
        <v>915</v>
      </c>
      <c r="F127" t="str">
        <f t="shared" si="1"/>
        <v>HOANÆS-p; Afdelingsledelsen - Smerteklinikken: 8052004000</v>
      </c>
    </row>
    <row r="128" spans="2:6" x14ac:dyDescent="0.25">
      <c r="B128" t="s">
        <v>5700</v>
      </c>
      <c r="C128" s="301">
        <v>8051503000</v>
      </c>
      <c r="D128" s="301" t="s">
        <v>855</v>
      </c>
      <c r="E128" s="301" t="s">
        <v>856</v>
      </c>
      <c r="F128" t="str">
        <f t="shared" si="1"/>
        <v>HOANÆS-p; Afdelingsledelsen. Anæstesiologisk afd.: 8051503000</v>
      </c>
    </row>
    <row r="129" spans="2:6" x14ac:dyDescent="0.25">
      <c r="B129" t="s">
        <v>5826</v>
      </c>
      <c r="C129" s="301">
        <v>8052460000</v>
      </c>
      <c r="D129" s="301" t="s">
        <v>855</v>
      </c>
      <c r="E129" s="301" t="s">
        <v>986</v>
      </c>
      <c r="F129" t="str">
        <f t="shared" si="1"/>
        <v>HOANÆS-p; Anna Albers Aaen – Væsketerapi til pati.: 8052460000</v>
      </c>
    </row>
    <row r="130" spans="2:6" x14ac:dyDescent="0.25">
      <c r="B130" t="s">
        <v>5833</v>
      </c>
      <c r="C130" s="301">
        <v>8052484000</v>
      </c>
      <c r="D130" s="301" t="s">
        <v>855</v>
      </c>
      <c r="E130" s="301" t="s">
        <v>992</v>
      </c>
      <c r="F130" t="str">
        <f t="shared" si="1"/>
        <v>HOANÆS-p; Gitte Bunkenborg – 1. forfatterskab: 8052484000</v>
      </c>
    </row>
    <row r="131" spans="2:6" x14ac:dyDescent="0.25">
      <c r="B131" t="s">
        <v>5834</v>
      </c>
      <c r="C131" s="301">
        <v>8052485000</v>
      </c>
      <c r="D131" s="301" t="s">
        <v>855</v>
      </c>
      <c r="E131" s="301" t="s">
        <v>993</v>
      </c>
      <c r="F131" t="str">
        <f t="shared" si="1"/>
        <v>HOANÆS-p; Gitte Bunkenborg – MAT in Denmark: 8052485000</v>
      </c>
    </row>
    <row r="132" spans="2:6" x14ac:dyDescent="0.25">
      <c r="B132" t="s">
        <v>10997</v>
      </c>
      <c r="C132" s="301">
        <v>8052701000</v>
      </c>
      <c r="D132" s="301" t="s">
        <v>855</v>
      </c>
      <c r="E132" s="303" t="s">
        <v>10263</v>
      </c>
      <c r="F132" t="str">
        <f t="shared" si="1"/>
        <v>HOANÆS-p; Gitte Bunkenborg - The role of MAT nurse: 8052701000</v>
      </c>
    </row>
    <row r="133" spans="2:6" x14ac:dyDescent="0.25">
      <c r="B133" t="s">
        <v>5790</v>
      </c>
      <c r="C133" s="301">
        <v>8052233000</v>
      </c>
      <c r="D133" s="301" t="s">
        <v>855</v>
      </c>
      <c r="E133" s="301" t="s">
        <v>949</v>
      </c>
      <c r="F133" t="str">
        <f t="shared" si="1"/>
        <v>HOANÆS-p; Gitte Bunkenborg. Safe and optimal clin.: 8052233000</v>
      </c>
    </row>
    <row r="134" spans="2:6" x14ac:dyDescent="0.25">
      <c r="B134" t="s">
        <v>9810</v>
      </c>
      <c r="C134" s="301">
        <v>8071146000</v>
      </c>
      <c r="D134" s="301" t="s">
        <v>855</v>
      </c>
      <c r="E134" s="303" t="s">
        <v>9280</v>
      </c>
      <c r="F134" t="str">
        <f t="shared" si="1"/>
        <v>HOANÆS-p; Hans Henrik Bülow – Radiometer - Method: 8071146000</v>
      </c>
    </row>
    <row r="135" spans="2:6" x14ac:dyDescent="0.25">
      <c r="B135" t="s">
        <v>5715</v>
      </c>
      <c r="C135" s="301">
        <v>8051723000</v>
      </c>
      <c r="D135" s="301" t="s">
        <v>855</v>
      </c>
      <c r="E135" s="301" t="s">
        <v>872</v>
      </c>
      <c r="F135" t="str">
        <f t="shared" si="1"/>
        <v>HOANÆS-p; Hans Henrik Bülow - TRISS: 8051723000</v>
      </c>
    </row>
    <row r="136" spans="2:6" x14ac:dyDescent="0.25">
      <c r="B136" t="s">
        <v>11015</v>
      </c>
      <c r="C136" s="301">
        <v>8052784000</v>
      </c>
      <c r="D136" s="301" t="s">
        <v>855</v>
      </c>
      <c r="E136" s="303" t="s">
        <v>10282</v>
      </c>
      <c r="F136" t="str">
        <f t="shared" si="1"/>
        <v>HOANÆS-p; HOT-ICU, Holbæk: 8052784000</v>
      </c>
    </row>
    <row r="137" spans="2:6" x14ac:dyDescent="0.25">
      <c r="B137" t="s">
        <v>10998</v>
      </c>
      <c r="C137" s="301">
        <v>8052702000</v>
      </c>
      <c r="D137" s="301" t="s">
        <v>855</v>
      </c>
      <c r="E137" s="303" t="s">
        <v>10264</v>
      </c>
      <c r="F137" t="str">
        <f t="shared" si="1"/>
        <v>HOANÆS-p; Janet Froulund Jensen- Tryg recovery i P: 8052702000</v>
      </c>
    </row>
    <row r="138" spans="2:6" x14ac:dyDescent="0.25">
      <c r="B138" t="s">
        <v>5823</v>
      </c>
      <c r="C138" s="301">
        <v>8052420000</v>
      </c>
      <c r="D138" s="301" t="s">
        <v>855</v>
      </c>
      <c r="E138" s="301" t="s">
        <v>983</v>
      </c>
      <c r="F138" t="str">
        <f t="shared" si="1"/>
        <v>HOANÆS-p; Janet Froulund Jensen–Senkomplikationer: 8052420000</v>
      </c>
    </row>
    <row r="139" spans="2:6" x14ac:dyDescent="0.25">
      <c r="B139" t="s">
        <v>9809</v>
      </c>
      <c r="C139" s="301">
        <v>8052563000</v>
      </c>
      <c r="D139" s="301" t="s">
        <v>855</v>
      </c>
      <c r="E139" s="301" t="s">
        <v>9279</v>
      </c>
      <c r="F139" t="str">
        <f t="shared" ref="F139:F202" si="2">CONCATENATE(D139,";"," ",E139,":"," ",C139)</f>
        <v>HOANÆS-p; Ole Bo Hansen - Udvikling af en ny algor: 8052563000</v>
      </c>
    </row>
    <row r="140" spans="2:6" x14ac:dyDescent="0.25">
      <c r="B140" t="s">
        <v>5843</v>
      </c>
      <c r="C140" s="301" t="s">
        <v>1012</v>
      </c>
      <c r="D140" s="301" t="s">
        <v>1013</v>
      </c>
      <c r="E140" s="301" t="s">
        <v>1014</v>
      </c>
      <c r="F140" t="str">
        <f t="shared" si="2"/>
        <v>HOANÆSSMER; Smerteklinik - Anæstesi - Holbæk: 103-1035</v>
      </c>
    </row>
    <row r="141" spans="2:6" x14ac:dyDescent="0.25">
      <c r="B141" t="s">
        <v>5844</v>
      </c>
      <c r="C141" s="301" t="s">
        <v>1015</v>
      </c>
      <c r="D141" s="301" t="s">
        <v>1016</v>
      </c>
      <c r="E141" s="301" t="s">
        <v>1017</v>
      </c>
      <c r="F141" t="str">
        <f t="shared" si="2"/>
        <v>HOANÆSSTER; Sterilcentral - Anæstesi - Holbæk: 103-1036</v>
      </c>
    </row>
    <row r="142" spans="2:6" x14ac:dyDescent="0.25">
      <c r="B142" t="s">
        <v>7800</v>
      </c>
      <c r="C142" s="301" t="s">
        <v>4912</v>
      </c>
      <c r="D142" s="301" t="s">
        <v>1232</v>
      </c>
      <c r="E142" s="301" t="s">
        <v>1233</v>
      </c>
      <c r="F142" t="str">
        <f t="shared" si="2"/>
        <v>HOARMI; Arbejdsmedicinsk Afdeling - Holbæk: 101-1420</v>
      </c>
    </row>
    <row r="143" spans="2:6" x14ac:dyDescent="0.25">
      <c r="B143" t="s">
        <v>5915</v>
      </c>
      <c r="C143" s="301" t="s">
        <v>1231</v>
      </c>
      <c r="D143" s="301" t="s">
        <v>1232</v>
      </c>
      <c r="E143" s="301" t="s">
        <v>1233</v>
      </c>
      <c r="F143" t="str">
        <f t="shared" si="2"/>
        <v>HOARMI; Arbejdsmedicinsk Afdeling - Holbæk: 811-7220</v>
      </c>
    </row>
    <row r="144" spans="2:6" x14ac:dyDescent="0.25">
      <c r="B144" t="s">
        <v>5885</v>
      </c>
      <c r="C144" s="301" t="s">
        <v>1147</v>
      </c>
      <c r="D144" s="301" t="s">
        <v>1148</v>
      </c>
      <c r="E144" s="301" t="s">
        <v>1149</v>
      </c>
      <c r="F144" t="str">
        <f t="shared" si="2"/>
        <v>HOARMIARMI; Arbejdsmedicin - Holbæk: 103-7222</v>
      </c>
    </row>
    <row r="145" spans="2:6" x14ac:dyDescent="0.25">
      <c r="B145" t="s">
        <v>9813</v>
      </c>
      <c r="C145" s="301">
        <v>8052653000</v>
      </c>
      <c r="D145" s="301" t="s">
        <v>913</v>
      </c>
      <c r="E145" s="303" t="s">
        <v>9283</v>
      </c>
      <c r="F145" t="str">
        <f t="shared" si="2"/>
        <v>HOARMI-p; Ann Christine Lyngberg, Forskningsunder.: 8052653000</v>
      </c>
    </row>
    <row r="146" spans="2:6" x14ac:dyDescent="0.25">
      <c r="B146" t="s">
        <v>11018</v>
      </c>
      <c r="C146" s="301">
        <v>8052798000</v>
      </c>
      <c r="D146" s="301" t="s">
        <v>913</v>
      </c>
      <c r="E146" s="303" t="s">
        <v>10285</v>
      </c>
      <c r="F146" t="str">
        <f t="shared" si="2"/>
        <v>HOARMI-p; Ann Christine Lyngberg, Jordemoder på ar: 8052798000</v>
      </c>
    </row>
    <row r="147" spans="2:6" x14ac:dyDescent="0.25">
      <c r="B147" t="s">
        <v>5788</v>
      </c>
      <c r="C147" s="301">
        <v>8052228000</v>
      </c>
      <c r="D147" s="301" t="s">
        <v>913</v>
      </c>
      <c r="E147" s="301" t="s">
        <v>947</v>
      </c>
      <c r="F147" t="str">
        <f t="shared" si="2"/>
        <v>HOARMI-p; Kasper Grandahl. Arbejdet som årsag t. I: 8052228000</v>
      </c>
    </row>
    <row r="148" spans="2:6" x14ac:dyDescent="0.25">
      <c r="B148" t="s">
        <v>5787</v>
      </c>
      <c r="C148" s="301">
        <v>8052227000</v>
      </c>
      <c r="D148" s="301" t="s">
        <v>913</v>
      </c>
      <c r="E148" s="301" t="s">
        <v>946</v>
      </c>
      <c r="F148" t="str">
        <f t="shared" si="2"/>
        <v>HOARMI-p; Kasper Grandahl. Arbejdet som årsag til: 8052227000</v>
      </c>
    </row>
    <row r="149" spans="2:6" x14ac:dyDescent="0.25">
      <c r="B149" t="s">
        <v>5798</v>
      </c>
      <c r="C149" s="301">
        <v>8052304000</v>
      </c>
      <c r="D149" s="301" t="s">
        <v>913</v>
      </c>
      <c r="E149" s="304" t="s">
        <v>958</v>
      </c>
      <c r="F149" t="str">
        <f t="shared" si="2"/>
        <v>HOARMI-p; Katrine Rønn Kæmpe. Hvad prædikterer sy.: 8052304000</v>
      </c>
    </row>
    <row r="150" spans="2:6" x14ac:dyDescent="0.25">
      <c r="B150" t="s">
        <v>5754</v>
      </c>
      <c r="C150" s="301">
        <v>8051981000</v>
      </c>
      <c r="D150" s="301" t="s">
        <v>913</v>
      </c>
      <c r="E150" s="301" t="s">
        <v>914</v>
      </c>
      <c r="F150" t="str">
        <f t="shared" si="2"/>
        <v>HOARMI-p; Kristine Sarauw Lundsgaard - Udvikling: 8051981000</v>
      </c>
    </row>
    <row r="151" spans="2:6" x14ac:dyDescent="0.25">
      <c r="B151" t="s">
        <v>5818</v>
      </c>
      <c r="C151" s="301">
        <v>8052400000</v>
      </c>
      <c r="D151" s="301" t="s">
        <v>913</v>
      </c>
      <c r="E151" s="304" t="s">
        <v>978</v>
      </c>
      <c r="F151" t="str">
        <f t="shared" si="2"/>
        <v>HOARMI-p; Ole Steen Mortensen – Arbejde som årsag: 8052400000</v>
      </c>
    </row>
    <row r="152" spans="2:6" x14ac:dyDescent="0.25">
      <c r="B152" t="s">
        <v>5825</v>
      </c>
      <c r="C152" s="301">
        <v>8052453000</v>
      </c>
      <c r="D152" s="301" t="s">
        <v>913</v>
      </c>
      <c r="E152" s="305" t="s">
        <v>985</v>
      </c>
      <c r="F152" t="str">
        <f t="shared" si="2"/>
        <v>HOARMI-p; Ole Steen Mortensen – Hvad prædikterer: 8052453000</v>
      </c>
    </row>
    <row r="153" spans="2:6" x14ac:dyDescent="0.25">
      <c r="B153" t="s">
        <v>5803</v>
      </c>
      <c r="C153" s="301">
        <v>8052328000</v>
      </c>
      <c r="D153" s="301" t="s">
        <v>913</v>
      </c>
      <c r="E153" s="304" t="s">
        <v>963</v>
      </c>
      <c r="F153" t="str">
        <f t="shared" si="2"/>
        <v>HOARMI-p; Ole Steen Mortensen - Litteraturoversigt: 8052328000</v>
      </c>
    </row>
    <row r="154" spans="2:6" x14ac:dyDescent="0.25">
      <c r="B154" t="s">
        <v>5799</v>
      </c>
      <c r="C154" s="301">
        <v>8052318000</v>
      </c>
      <c r="D154" s="301" t="s">
        <v>913</v>
      </c>
      <c r="E154" s="304" t="s">
        <v>959</v>
      </c>
      <c r="F154" t="str">
        <f t="shared" si="2"/>
        <v>HOARMI-p; Ole Steen Mortensen - Professorat+TAP: 8052318000</v>
      </c>
    </row>
    <row r="155" spans="2:6" x14ac:dyDescent="0.25">
      <c r="B155" t="s">
        <v>8755</v>
      </c>
      <c r="C155" s="301">
        <v>8052562000</v>
      </c>
      <c r="D155" s="301" t="s">
        <v>913</v>
      </c>
      <c r="E155" s="305" t="s">
        <v>8186</v>
      </c>
      <c r="F155" t="str">
        <f t="shared" si="2"/>
        <v>HOARMI-p; Ole Steen Mortensen - Påvirker løftearb.: 8052562000</v>
      </c>
    </row>
    <row r="156" spans="2:6" x14ac:dyDescent="0.25">
      <c r="B156" t="s">
        <v>11019</v>
      </c>
      <c r="C156" s="301">
        <v>8052799000</v>
      </c>
      <c r="D156" s="301" t="s">
        <v>913</v>
      </c>
      <c r="E156" s="303" t="s">
        <v>10286</v>
      </c>
      <c r="F156" t="str">
        <f t="shared" si="2"/>
        <v>HOARMI-p; Ole Steen Mortensen – Tilgang til Arbej.: 8052799000</v>
      </c>
    </row>
    <row r="157" spans="2:6" x14ac:dyDescent="0.25">
      <c r="B157" t="s">
        <v>5792</v>
      </c>
      <c r="C157" s="301">
        <v>8052243000</v>
      </c>
      <c r="D157" s="301" t="s">
        <v>913</v>
      </c>
      <c r="E157" s="304" t="s">
        <v>951</v>
      </c>
      <c r="F157" t="str">
        <f t="shared" si="2"/>
        <v>HOARMI-p; Ole Steen Mortensen - Udvikling af ICF: 8052243000</v>
      </c>
    </row>
    <row r="158" spans="2:6" x14ac:dyDescent="0.25">
      <c r="B158" t="s">
        <v>11006</v>
      </c>
      <c r="C158" s="301">
        <v>8052749000</v>
      </c>
      <c r="D158" s="301" t="s">
        <v>913</v>
      </c>
      <c r="E158" s="303" t="s">
        <v>10273</v>
      </c>
      <c r="F158" t="str">
        <f t="shared" si="2"/>
        <v>HOARMI-p; Ole Steen Mortensen, Bedre beskæftigelse: 8052749000</v>
      </c>
    </row>
    <row r="159" spans="2:6" x14ac:dyDescent="0.25">
      <c r="B159" t="s">
        <v>9811</v>
      </c>
      <c r="C159" s="301">
        <v>8052618000</v>
      </c>
      <c r="D159" s="301" t="s">
        <v>913</v>
      </c>
      <c r="E159" s="303" t="s">
        <v>9281</v>
      </c>
      <c r="F159" t="str">
        <f t="shared" si="2"/>
        <v>HOARMI-p; Ole Steen Mortensen, IPAH: 8052618000</v>
      </c>
    </row>
    <row r="160" spans="2:6" x14ac:dyDescent="0.25">
      <c r="B160" t="s">
        <v>11024</v>
      </c>
      <c r="C160" s="301">
        <v>8052848000</v>
      </c>
      <c r="D160" s="301" t="s">
        <v>913</v>
      </c>
      <c r="E160" s="303" t="s">
        <v>10291</v>
      </c>
      <c r="F160" t="str">
        <f t="shared" si="2"/>
        <v>HOARMI-p; Ole Steen Mortensen, påvirker løftearbej: 8052848000</v>
      </c>
    </row>
    <row r="161" spans="2:6" x14ac:dyDescent="0.25">
      <c r="B161" t="s">
        <v>8746</v>
      </c>
      <c r="C161" s="301">
        <v>8052507000</v>
      </c>
      <c r="D161" s="301" t="s">
        <v>913</v>
      </c>
      <c r="E161" s="305" t="s">
        <v>8178</v>
      </c>
      <c r="F161" t="str">
        <f t="shared" si="2"/>
        <v>HOARMI-p; Ole Steen Mortensen, TOP-NEED: 8052507000</v>
      </c>
    </row>
    <row r="162" spans="2:6" x14ac:dyDescent="0.25">
      <c r="B162" t="s">
        <v>9812</v>
      </c>
      <c r="C162" s="301">
        <v>8052619000</v>
      </c>
      <c r="D162" s="301" t="s">
        <v>913</v>
      </c>
      <c r="E162" s="303" t="s">
        <v>9282</v>
      </c>
      <c r="F162" t="str">
        <f t="shared" si="2"/>
        <v>HOARMI-p; Ole Steen Mortensen, UV-projekt: 8052619000</v>
      </c>
    </row>
    <row r="163" spans="2:6" x14ac:dyDescent="0.25">
      <c r="B163" t="s">
        <v>5800</v>
      </c>
      <c r="C163" s="301">
        <v>8052319000</v>
      </c>
      <c r="D163" s="301" t="s">
        <v>913</v>
      </c>
      <c r="E163" s="304" t="s">
        <v>960</v>
      </c>
      <c r="F163" t="str">
        <f t="shared" si="2"/>
        <v>HOARMI-p; Ole Steen Mortensen. Social- og arbejds.: 8052319000</v>
      </c>
    </row>
    <row r="164" spans="2:6" x14ac:dyDescent="0.25">
      <c r="B164" t="s">
        <v>9814</v>
      </c>
      <c r="C164" s="301" t="s">
        <v>9284</v>
      </c>
      <c r="D164" s="301" t="s">
        <v>913</v>
      </c>
      <c r="E164" s="301" t="s">
        <v>9285</v>
      </c>
      <c r="F164" t="str">
        <f t="shared" si="2"/>
        <v>HOARMI-p; Steno - Holbæk Arbejdsmedicinsk afsnit: 7225-1409</v>
      </c>
    </row>
    <row r="165" spans="2:6" x14ac:dyDescent="0.25">
      <c r="B165" t="s">
        <v>11037</v>
      </c>
      <c r="C165" s="301" t="s">
        <v>10307</v>
      </c>
      <c r="D165" s="301" t="s">
        <v>10308</v>
      </c>
      <c r="E165" s="301" t="s">
        <v>10309</v>
      </c>
      <c r="F165" t="str">
        <f t="shared" si="2"/>
        <v>HOARMIPODE; Arbejdsmedicin Holbæk - Podetelt: 103-7226</v>
      </c>
    </row>
    <row r="166" spans="2:6" x14ac:dyDescent="0.25">
      <c r="B166" t="s">
        <v>5914</v>
      </c>
      <c r="C166" s="301" t="s">
        <v>1228</v>
      </c>
      <c r="D166" s="301" t="s">
        <v>1229</v>
      </c>
      <c r="E166" s="301" t="s">
        <v>1230</v>
      </c>
      <c r="F166" t="str">
        <f t="shared" si="2"/>
        <v>HOARMISOAR; Social- og Arbejdsmed. Enhed - Holb.: 811-3952</v>
      </c>
    </row>
    <row r="167" spans="2:6" x14ac:dyDescent="0.25">
      <c r="B167" t="s">
        <v>5891</v>
      </c>
      <c r="C167" s="301" t="s">
        <v>1165</v>
      </c>
      <c r="D167" s="301" t="s">
        <v>1166</v>
      </c>
      <c r="E167" s="301" t="s">
        <v>1167</v>
      </c>
      <c r="F167" t="str">
        <f t="shared" si="2"/>
        <v>HOBIOK; Klinisk Biokemisk Afdeling - Holbæk: 811-1487</v>
      </c>
    </row>
    <row r="168" spans="2:6" x14ac:dyDescent="0.25">
      <c r="B168" t="s">
        <v>8745</v>
      </c>
      <c r="C168" s="301">
        <v>8051239000</v>
      </c>
      <c r="D168" s="301" t="s">
        <v>851</v>
      </c>
      <c r="E168" s="301" t="s">
        <v>8177</v>
      </c>
      <c r="F168" t="str">
        <f t="shared" si="2"/>
        <v>HOBIOK-p; Afdelingsledelsen KBA Holbæk: 8051239000</v>
      </c>
    </row>
    <row r="169" spans="2:6" x14ac:dyDescent="0.25">
      <c r="B169" t="s">
        <v>5697</v>
      </c>
      <c r="C169" s="301">
        <v>8051464000</v>
      </c>
      <c r="D169" s="301" t="s">
        <v>851</v>
      </c>
      <c r="E169" s="301" t="s">
        <v>852</v>
      </c>
      <c r="F169" t="str">
        <f t="shared" si="2"/>
        <v>HOBIOK-p; Anne Haahr Ibsen, Methylmalonat.RSSF: 8051464000</v>
      </c>
    </row>
    <row r="170" spans="2:6" x14ac:dyDescent="0.25">
      <c r="B170" t="s">
        <v>11039</v>
      </c>
      <c r="C170" s="301" t="s">
        <v>10312</v>
      </c>
      <c r="D170" s="301" t="s">
        <v>10313</v>
      </c>
      <c r="E170" s="301" t="s">
        <v>10314</v>
      </c>
      <c r="F170" t="str">
        <f t="shared" si="2"/>
        <v>HOBIOK-P; Diabetes - styrket indsats (Steno) Klini: 1493-1223</v>
      </c>
    </row>
    <row r="171" spans="2:6" x14ac:dyDescent="0.25">
      <c r="B171" t="s">
        <v>5831</v>
      </c>
      <c r="C171" s="301">
        <v>8052480000</v>
      </c>
      <c r="D171" s="301" t="s">
        <v>851</v>
      </c>
      <c r="E171" s="303" t="s">
        <v>990</v>
      </c>
      <c r="F171" t="str">
        <f t="shared" si="2"/>
        <v>HOBIOK-p; Lise Pedersen – Måling af plasma Fibulin: 8052480000</v>
      </c>
    </row>
    <row r="172" spans="2:6" x14ac:dyDescent="0.25">
      <c r="B172" t="s">
        <v>5742</v>
      </c>
      <c r="C172" s="301">
        <v>8051949000</v>
      </c>
      <c r="D172" s="301" t="s">
        <v>851</v>
      </c>
      <c r="E172" s="301" t="s">
        <v>901</v>
      </c>
      <c r="F172" t="str">
        <f t="shared" si="2"/>
        <v>HOBIOK-p; Poul Jannik Bjerrum - Fourier-Transform: 8051949000</v>
      </c>
    </row>
    <row r="173" spans="2:6" x14ac:dyDescent="0.25">
      <c r="B173" t="s">
        <v>5892</v>
      </c>
      <c r="C173" s="301" t="s">
        <v>1168</v>
      </c>
      <c r="D173" s="301" t="s">
        <v>1169</v>
      </c>
      <c r="E173" s="301" t="s">
        <v>1170</v>
      </c>
      <c r="F173" t="str">
        <f t="shared" si="2"/>
        <v>HODRIF; Driftsafdelingen - Holbæk: 811-1801</v>
      </c>
    </row>
    <row r="174" spans="2:6" x14ac:dyDescent="0.25">
      <c r="B174" t="s">
        <v>5880</v>
      </c>
      <c r="C174" s="301" t="s">
        <v>1128</v>
      </c>
      <c r="D174" s="301" t="s">
        <v>1129</v>
      </c>
      <c r="E174" s="301" t="s">
        <v>1130</v>
      </c>
      <c r="F174" t="str">
        <f t="shared" si="2"/>
        <v>HODRIFINFO; Informationen - Drift - Holbæk: 103-1807</v>
      </c>
    </row>
    <row r="175" spans="2:6" x14ac:dyDescent="0.25">
      <c r="B175" t="s">
        <v>5878</v>
      </c>
      <c r="C175" s="301" t="s">
        <v>1122</v>
      </c>
      <c r="D175" s="301" t="s">
        <v>1123</v>
      </c>
      <c r="E175" s="301" t="s">
        <v>1124</v>
      </c>
      <c r="F175" t="str">
        <f t="shared" si="2"/>
        <v>HODRIFTEKN; Teknik - Drift - Holbæk: 103-1804</v>
      </c>
    </row>
    <row r="176" spans="2:6" x14ac:dyDescent="0.25">
      <c r="B176" t="s">
        <v>5875</v>
      </c>
      <c r="C176" s="301" t="s">
        <v>1113</v>
      </c>
      <c r="D176" s="301" t="s">
        <v>1114</v>
      </c>
      <c r="E176" s="301" t="s">
        <v>1115</v>
      </c>
      <c r="F176" t="str">
        <f t="shared" si="2"/>
        <v>HOFYER; Fysio- og Ergoterapiafdelingen - Holbæk: 103-1403</v>
      </c>
    </row>
    <row r="177" spans="2:6" x14ac:dyDescent="0.25">
      <c r="B177" t="s">
        <v>8758</v>
      </c>
      <c r="C177" s="301">
        <v>8052577000</v>
      </c>
      <c r="D177" s="301" t="s">
        <v>955</v>
      </c>
      <c r="E177" s="303" t="s">
        <v>8189</v>
      </c>
      <c r="F177" t="str">
        <f t="shared" si="2"/>
        <v>HOFYER-P; Thomas Vedste Aagaard - Ekstern: 8052577000</v>
      </c>
    </row>
    <row r="178" spans="2:6" x14ac:dyDescent="0.25">
      <c r="B178" t="s">
        <v>8759</v>
      </c>
      <c r="C178" s="301">
        <v>8052578000</v>
      </c>
      <c r="D178" s="301" t="s">
        <v>955</v>
      </c>
      <c r="E178" s="303" t="s">
        <v>8190</v>
      </c>
      <c r="F178" t="str">
        <f t="shared" si="2"/>
        <v>HOFYER-P; Thomas Vedste Aagaard - Intern: 8052578000</v>
      </c>
    </row>
    <row r="179" spans="2:6" x14ac:dyDescent="0.25">
      <c r="B179" t="s">
        <v>5796</v>
      </c>
      <c r="C179" s="301">
        <v>8052290000</v>
      </c>
      <c r="D179" s="301" t="s">
        <v>955</v>
      </c>
      <c r="E179" s="301" t="s">
        <v>956</v>
      </c>
      <c r="F179" t="str">
        <f t="shared" si="2"/>
        <v>HOFYER-P; Thomas Vedste Aagaard. Optimizing lite.: 8052290000</v>
      </c>
    </row>
    <row r="180" spans="2:6" x14ac:dyDescent="0.25">
      <c r="B180" t="s">
        <v>7831</v>
      </c>
      <c r="C180" s="301" t="s">
        <v>4980</v>
      </c>
      <c r="D180" s="301" t="s">
        <v>1120</v>
      </c>
      <c r="E180" s="301" t="s">
        <v>1121</v>
      </c>
      <c r="F180" t="str">
        <f t="shared" si="2"/>
        <v>HOFYNUKØ; Klinisk Fysiologi/Nuklearmed. - Holbæk: 103-1501</v>
      </c>
    </row>
    <row r="181" spans="2:6" x14ac:dyDescent="0.25">
      <c r="B181" t="s">
        <v>5877</v>
      </c>
      <c r="C181" s="301" t="s">
        <v>1119</v>
      </c>
      <c r="D181" s="301" t="s">
        <v>1120</v>
      </c>
      <c r="E181" s="301" t="s">
        <v>1121</v>
      </c>
      <c r="F181" t="str">
        <f t="shared" si="2"/>
        <v>HOFYNUKØ; Klinisk Fysiologi/Nuklearmed. - Holbæk: 103-1509</v>
      </c>
    </row>
    <row r="182" spans="2:6" x14ac:dyDescent="0.25">
      <c r="B182" t="s">
        <v>5912</v>
      </c>
      <c r="C182" s="301" t="s">
        <v>1223</v>
      </c>
      <c r="D182" s="301" t="s">
        <v>1224</v>
      </c>
      <c r="E182" s="301" t="s">
        <v>1225</v>
      </c>
      <c r="F182" t="str">
        <f t="shared" si="2"/>
        <v>HOFÆLLDRIF; Stoppet enhed (504): 811-1891</v>
      </c>
    </row>
    <row r="183" spans="2:6" x14ac:dyDescent="0.25">
      <c r="B183" t="s">
        <v>5910</v>
      </c>
      <c r="C183" s="301" t="s">
        <v>1217</v>
      </c>
      <c r="D183" s="301" t="s">
        <v>1218</v>
      </c>
      <c r="E183" s="301" t="s">
        <v>1219</v>
      </c>
      <c r="F183" t="str">
        <f t="shared" si="2"/>
        <v>HOGENEFLYV; Flyverkorps - Generel - Holbæk: 811-1879</v>
      </c>
    </row>
    <row r="184" spans="2:6" x14ac:dyDescent="0.25">
      <c r="B184" t="s">
        <v>5911</v>
      </c>
      <c r="C184" s="301" t="s">
        <v>1220</v>
      </c>
      <c r="D184" s="301" t="s">
        <v>1221</v>
      </c>
      <c r="E184" s="301" t="s">
        <v>1222</v>
      </c>
      <c r="F184" t="str">
        <f t="shared" si="2"/>
        <v>HOGENEFOHU; Forskningens Hus - Generel - Holbæk (K): 811-1880</v>
      </c>
    </row>
    <row r="185" spans="2:6" x14ac:dyDescent="0.25">
      <c r="B185" t="s">
        <v>8766</v>
      </c>
      <c r="C185" s="301" t="s">
        <v>1137</v>
      </c>
      <c r="D185" s="301" t="s">
        <v>1138</v>
      </c>
      <c r="E185" s="301" t="s">
        <v>8198</v>
      </c>
      <c r="F185" t="str">
        <f t="shared" si="2"/>
        <v>HOGENEFRIV; Frivillige - Generel - Holbæk: 103-1882</v>
      </c>
    </row>
    <row r="186" spans="2:6" x14ac:dyDescent="0.25">
      <c r="B186" t="s">
        <v>5899</v>
      </c>
      <c r="C186" s="301" t="s">
        <v>1188</v>
      </c>
      <c r="D186" s="301" t="s">
        <v>1189</v>
      </c>
      <c r="E186" s="301" t="s">
        <v>1190</v>
      </c>
      <c r="F186" t="str">
        <f t="shared" si="2"/>
        <v>HOGENEJOUR; Journalarkiv - Generel - Holbæk: 811-1864</v>
      </c>
    </row>
    <row r="187" spans="2:6" x14ac:dyDescent="0.25">
      <c r="B187" t="s">
        <v>5902</v>
      </c>
      <c r="C187" s="301" t="s">
        <v>1197</v>
      </c>
      <c r="D187" s="301" t="s">
        <v>1198</v>
      </c>
      <c r="E187" s="301" t="s">
        <v>1199</v>
      </c>
      <c r="F187" t="str">
        <f t="shared" si="2"/>
        <v>HOGENEKBLÆ; KB-læger i praksis - Generel - Holbæk: 811-1867</v>
      </c>
    </row>
    <row r="188" spans="2:6" x14ac:dyDescent="0.25">
      <c r="B188" t="s">
        <v>8767</v>
      </c>
      <c r="C188" s="301" t="s">
        <v>1139</v>
      </c>
      <c r="D188" s="301" t="s">
        <v>1140</v>
      </c>
      <c r="E188" s="301" t="s">
        <v>8199</v>
      </c>
      <c r="F188" t="str">
        <f t="shared" si="2"/>
        <v>HOGENEKOSA; Kommunesamarbejde - Generel - Holbæk: 103-1883</v>
      </c>
    </row>
    <row r="189" spans="2:6" x14ac:dyDescent="0.25">
      <c r="B189" t="s">
        <v>5908</v>
      </c>
      <c r="C189" s="301" t="s">
        <v>1211</v>
      </c>
      <c r="D189" s="301" t="s">
        <v>1212</v>
      </c>
      <c r="E189" s="301" t="s">
        <v>1213</v>
      </c>
      <c r="F189" t="str">
        <f t="shared" si="2"/>
        <v>HOGENEKVAL; Kvalitetsarbejde - Generel - Holbæk: 811-1872</v>
      </c>
    </row>
    <row r="190" spans="2:6" x14ac:dyDescent="0.25">
      <c r="B190" t="s">
        <v>5901</v>
      </c>
      <c r="C190" s="301" t="s">
        <v>1194</v>
      </c>
      <c r="D190" s="301" t="s">
        <v>1195</v>
      </c>
      <c r="E190" s="301" t="s">
        <v>1196</v>
      </c>
      <c r="F190" t="str">
        <f t="shared" si="2"/>
        <v>HOGENELÆEE; Lægesekretærelever - Generel - Holbæk: 811-1866</v>
      </c>
    </row>
    <row r="191" spans="2:6" x14ac:dyDescent="0.25">
      <c r="B191" t="s">
        <v>5909</v>
      </c>
      <c r="C191" s="301" t="s">
        <v>1214</v>
      </c>
      <c r="D191" s="301" t="s">
        <v>1215</v>
      </c>
      <c r="E191" s="301" t="s">
        <v>1216</v>
      </c>
      <c r="F191" t="str">
        <f t="shared" si="2"/>
        <v>HOGENELÆF1; Læ. int. til alm. med/Fa1 - Gen. - Holb.: 811-1877</v>
      </c>
    </row>
    <row r="192" spans="2:6" x14ac:dyDescent="0.25">
      <c r="B192" t="s">
        <v>5905</v>
      </c>
      <c r="C192" s="301" t="s">
        <v>1204</v>
      </c>
      <c r="D192" s="301" t="s">
        <v>1205</v>
      </c>
      <c r="E192" s="301" t="s">
        <v>1206</v>
      </c>
      <c r="F192" t="str">
        <f t="shared" si="2"/>
        <v>HOGENEPRAK; Praksiskonsulenter - Generel - Holbæk: 811-1869</v>
      </c>
    </row>
    <row r="193" spans="2:6" x14ac:dyDescent="0.25">
      <c r="B193" t="s">
        <v>5884</v>
      </c>
      <c r="C193" s="301" t="s">
        <v>1144</v>
      </c>
      <c r="D193" s="301" t="s">
        <v>1145</v>
      </c>
      <c r="E193" s="301" t="s">
        <v>1146</v>
      </c>
      <c r="F193" t="str">
        <f t="shared" si="2"/>
        <v>HOGENESESP; Sekretariat SP - Generel - Holbæk: 103-1887</v>
      </c>
    </row>
    <row r="194" spans="2:6" x14ac:dyDescent="0.25">
      <c r="B194" t="s">
        <v>5883</v>
      </c>
      <c r="C194" s="301" t="s">
        <v>1141</v>
      </c>
      <c r="D194" s="301" t="s">
        <v>1142</v>
      </c>
      <c r="E194" s="301" t="s">
        <v>1143</v>
      </c>
      <c r="F194" t="str">
        <f t="shared" si="2"/>
        <v>HOGENESFLÆ; Sundhedsfaglig Læring - Generel - Holbæk: 103-1886</v>
      </c>
    </row>
    <row r="195" spans="2:6" x14ac:dyDescent="0.25">
      <c r="B195" t="s">
        <v>5900</v>
      </c>
      <c r="C195" s="301" t="s">
        <v>1191</v>
      </c>
      <c r="D195" s="301" t="s">
        <v>1192</v>
      </c>
      <c r="E195" s="301" t="s">
        <v>1193</v>
      </c>
      <c r="F195" t="str">
        <f t="shared" si="2"/>
        <v>HOGENEUDDA; Udd.konsul. - Sygeplejefaglig - Holbæk: 811-1865</v>
      </c>
    </row>
    <row r="196" spans="2:6" x14ac:dyDescent="0.25">
      <c r="B196" t="s">
        <v>5907</v>
      </c>
      <c r="C196" s="301" t="s">
        <v>1208</v>
      </c>
      <c r="D196" s="301" t="s">
        <v>1209</v>
      </c>
      <c r="E196" s="301" t="s">
        <v>1210</v>
      </c>
      <c r="F196" t="str">
        <f t="shared" si="2"/>
        <v>HOGENEUDPU; Uddannelsespulje - Generel - Holbæk: 811-1871</v>
      </c>
    </row>
    <row r="197" spans="2:6" x14ac:dyDescent="0.25">
      <c r="B197" t="s">
        <v>11036</v>
      </c>
      <c r="C197" s="301" t="s">
        <v>10304</v>
      </c>
      <c r="D197" s="301" t="s">
        <v>10305</v>
      </c>
      <c r="E197" s="301" t="s">
        <v>10306</v>
      </c>
      <c r="F197" t="str">
        <f t="shared" si="2"/>
        <v>HOGENEVACC; Vaccinecenter: 103-1889</v>
      </c>
    </row>
    <row r="198" spans="2:6" x14ac:dyDescent="0.25">
      <c r="B198" t="s">
        <v>5854</v>
      </c>
      <c r="C198" s="301" t="s">
        <v>1045</v>
      </c>
      <c r="D198" s="301" t="s">
        <v>1046</v>
      </c>
      <c r="E198" s="301" t="s">
        <v>1047</v>
      </c>
      <c r="F198" t="str">
        <f t="shared" si="2"/>
        <v>HOGYOB; Gynækologisk/Obstetrisk Afd. - Holbæk: 103-1166</v>
      </c>
    </row>
    <row r="199" spans="2:6" x14ac:dyDescent="0.25">
      <c r="B199" t="s">
        <v>5857</v>
      </c>
      <c r="C199" s="301" t="s">
        <v>1054</v>
      </c>
      <c r="D199" s="301" t="s">
        <v>1055</v>
      </c>
      <c r="E199" s="301" t="s">
        <v>1056</v>
      </c>
      <c r="F199" t="str">
        <f t="shared" si="2"/>
        <v>HOGYOB05-3; Fødeafsnit 05-3 - Gyn/ Obs - Holbæk: 103-1170</v>
      </c>
    </row>
    <row r="200" spans="2:6" x14ac:dyDescent="0.25">
      <c r="B200" t="s">
        <v>5859</v>
      </c>
      <c r="C200" s="301" t="s">
        <v>1060</v>
      </c>
      <c r="D200" s="301" t="s">
        <v>1055</v>
      </c>
      <c r="E200" s="301" t="s">
        <v>1056</v>
      </c>
      <c r="F200" t="str">
        <f t="shared" si="2"/>
        <v>HOGYOB05-3; Fødeafsnit 05-3 - Gyn/ Obs - Holbæk: 103-1177</v>
      </c>
    </row>
    <row r="201" spans="2:6" x14ac:dyDescent="0.25">
      <c r="B201" t="s">
        <v>5860</v>
      </c>
      <c r="C201" s="301" t="s">
        <v>1061</v>
      </c>
      <c r="D201" s="301" t="s">
        <v>1062</v>
      </c>
      <c r="E201" s="301" t="s">
        <v>1063</v>
      </c>
      <c r="F201" t="str">
        <f t="shared" si="2"/>
        <v>HOGYOB06-3; Barselsafsn. 06-3 - Gyn/Obs - Holb.: 103-1178</v>
      </c>
    </row>
    <row r="202" spans="2:6" x14ac:dyDescent="0.25">
      <c r="B202" t="s">
        <v>5855</v>
      </c>
      <c r="C202" s="301" t="s">
        <v>1048</v>
      </c>
      <c r="D202" s="301" t="s">
        <v>1049</v>
      </c>
      <c r="E202" s="301" t="s">
        <v>1050</v>
      </c>
      <c r="F202" t="str">
        <f t="shared" si="2"/>
        <v>HOGYOB42-4; Afsnit 42-4 - Gyn/ Obs - Holbæk: 103-1168</v>
      </c>
    </row>
    <row r="203" spans="2:6" x14ac:dyDescent="0.25">
      <c r="B203" t="s">
        <v>5856</v>
      </c>
      <c r="C203" s="301" t="s">
        <v>1051</v>
      </c>
      <c r="D203" s="301" t="s">
        <v>1052</v>
      </c>
      <c r="E203" s="301" t="s">
        <v>1053</v>
      </c>
      <c r="F203" t="str">
        <f t="shared" ref="F203:F266" si="3">CONCATENATE(D203,";"," ",E203,":"," ",C203)</f>
        <v>HOGYOBAMBU; Ambulatorium - Gyn/ Obs - Holbæk: 103-1169</v>
      </c>
    </row>
    <row r="204" spans="2:6" x14ac:dyDescent="0.25">
      <c r="B204" t="s">
        <v>5858</v>
      </c>
      <c r="C204" s="301" t="s">
        <v>1057</v>
      </c>
      <c r="D204" s="301" t="s">
        <v>1058</v>
      </c>
      <c r="E204" s="301" t="s">
        <v>1059</v>
      </c>
      <c r="F204" t="str">
        <f t="shared" si="3"/>
        <v>HOGYOBFERT; Fertilitetsklinikken - Holbæk: 103-1173</v>
      </c>
    </row>
    <row r="205" spans="2:6" x14ac:dyDescent="0.25">
      <c r="B205" t="s">
        <v>11022</v>
      </c>
      <c r="C205" s="301">
        <v>8052833000</v>
      </c>
      <c r="D205" s="301" t="s">
        <v>849</v>
      </c>
      <c r="E205" s="303" t="s">
        <v>10289</v>
      </c>
      <c r="F205" t="str">
        <f t="shared" si="3"/>
        <v>HOGYOB-p; Anna Aabakke - Maternel og perinatal out: 8052833000</v>
      </c>
    </row>
    <row r="206" spans="2:6" x14ac:dyDescent="0.25">
      <c r="B206" t="s">
        <v>5717</v>
      </c>
      <c r="C206" s="301">
        <v>8051733000</v>
      </c>
      <c r="D206" s="301" t="s">
        <v>849</v>
      </c>
      <c r="E206" s="301" t="s">
        <v>874</v>
      </c>
      <c r="F206" t="str">
        <f t="shared" si="3"/>
        <v>HOGYOB-p; Anne Fabricius - Livstilsintervention: 8051733000</v>
      </c>
    </row>
    <row r="207" spans="2:6" x14ac:dyDescent="0.25">
      <c r="B207" t="s">
        <v>5751</v>
      </c>
      <c r="C207" s="301">
        <v>8051971000</v>
      </c>
      <c r="D207" s="301" t="s">
        <v>849</v>
      </c>
      <c r="E207" s="301" t="s">
        <v>910</v>
      </c>
      <c r="F207" t="str">
        <f t="shared" si="3"/>
        <v>HOGYOB-p; Anne Lis Englund Mikkelsen - Undersøgel.: 8051971000</v>
      </c>
    </row>
    <row r="208" spans="2:6" x14ac:dyDescent="0.25">
      <c r="B208" t="s">
        <v>5696</v>
      </c>
      <c r="C208" s="301">
        <v>8051463000</v>
      </c>
      <c r="D208" s="301" t="s">
        <v>849</v>
      </c>
      <c r="E208" s="301" t="s">
        <v>850</v>
      </c>
      <c r="F208" t="str">
        <f t="shared" si="3"/>
        <v>HOGYOB-p; Anne Lis Mikkelsen - IVM før IVF.RSSF: 8051463000</v>
      </c>
    </row>
    <row r="209" spans="2:6" x14ac:dyDescent="0.25">
      <c r="B209" t="s">
        <v>5762</v>
      </c>
      <c r="C209" s="301">
        <v>8052023000</v>
      </c>
      <c r="D209" s="301" t="s">
        <v>849</v>
      </c>
      <c r="E209" s="301" t="s">
        <v>922</v>
      </c>
      <c r="F209" t="str">
        <f t="shared" si="3"/>
        <v>HOGYOB-p; Anne Lis Mikkelsen Englund - Create: 8052023000</v>
      </c>
    </row>
    <row r="210" spans="2:6" x14ac:dyDescent="0.25">
      <c r="B210" t="s">
        <v>5804</v>
      </c>
      <c r="C210" s="301">
        <v>8052329000</v>
      </c>
      <c r="D210" s="301" t="s">
        <v>849</v>
      </c>
      <c r="E210" s="301" t="s">
        <v>964</v>
      </c>
      <c r="F210" t="str">
        <f t="shared" si="3"/>
        <v>HOGYOB-p; Anne Lis MikkelsenEnglund - Bemfola: 8052329000</v>
      </c>
    </row>
    <row r="211" spans="2:6" x14ac:dyDescent="0.25">
      <c r="B211" t="s">
        <v>8747</v>
      </c>
      <c r="C211" s="301">
        <v>8052516000</v>
      </c>
      <c r="D211" s="301" t="s">
        <v>849</v>
      </c>
      <c r="E211" s="301" t="s">
        <v>8179</v>
      </c>
      <c r="F211" t="str">
        <f t="shared" si="3"/>
        <v>HOGYOB-p; Heidi Fischer, MAMAACT: 8052516000</v>
      </c>
    </row>
    <row r="212" spans="2:6" x14ac:dyDescent="0.25">
      <c r="B212" t="s">
        <v>5718</v>
      </c>
      <c r="C212" s="301">
        <v>8051748000</v>
      </c>
      <c r="D212" s="301" t="s">
        <v>849</v>
      </c>
      <c r="E212" s="301" t="s">
        <v>875</v>
      </c>
      <c r="F212" t="str">
        <f t="shared" si="3"/>
        <v>HOGYOB-p; Henrik Verder - Fourier-transform infra: 8051748000</v>
      </c>
    </row>
    <row r="213" spans="2:6" x14ac:dyDescent="0.25">
      <c r="B213" t="s">
        <v>5745</v>
      </c>
      <c r="C213" s="301">
        <v>8051964000</v>
      </c>
      <c r="D213" s="301" t="s">
        <v>849</v>
      </c>
      <c r="E213" s="301" t="s">
        <v>904</v>
      </c>
      <c r="F213" t="str">
        <f t="shared" si="3"/>
        <v>HOGYOB-p; Ida Näsgaard Thagaard  - overvæ. gravide: 8051964000</v>
      </c>
    </row>
    <row r="214" spans="2:6" x14ac:dyDescent="0.25">
      <c r="B214" t="s">
        <v>5732</v>
      </c>
      <c r="C214" s="301">
        <v>8051878000</v>
      </c>
      <c r="D214" s="301" t="s">
        <v>849</v>
      </c>
      <c r="E214" s="301" t="s">
        <v>890</v>
      </c>
      <c r="F214" t="str">
        <f t="shared" si="3"/>
        <v>HOGYOB-p; Ida Näsgaard Thagaard - screening...: 8051878000</v>
      </c>
    </row>
    <row r="215" spans="2:6" x14ac:dyDescent="0.25">
      <c r="B215" t="s">
        <v>5761</v>
      </c>
      <c r="C215" s="301">
        <v>8052022000</v>
      </c>
      <c r="D215" s="301" t="s">
        <v>849</v>
      </c>
      <c r="E215" s="301" t="s">
        <v>921</v>
      </c>
      <c r="F215" t="str">
        <f t="shared" si="3"/>
        <v>HOGYOB-p; Jan Palmø - Minihysteroskopi: 8052022000</v>
      </c>
    </row>
    <row r="216" spans="2:6" x14ac:dyDescent="0.25">
      <c r="B216" t="s">
        <v>5780</v>
      </c>
      <c r="C216" s="301">
        <v>8052168000</v>
      </c>
      <c r="D216" s="301" t="s">
        <v>849</v>
      </c>
      <c r="E216" s="301" t="s">
        <v>939</v>
      </c>
      <c r="F216" t="str">
        <f t="shared" si="3"/>
        <v>HOGYOB-p; Lisa Maria Bang - Kvalitetsløft på føde.: 8052168000</v>
      </c>
    </row>
    <row r="217" spans="2:6" x14ac:dyDescent="0.25">
      <c r="B217" t="s">
        <v>5778</v>
      </c>
      <c r="C217" s="301">
        <v>8052158000</v>
      </c>
      <c r="D217" s="301" t="s">
        <v>849</v>
      </c>
      <c r="E217" s="301" t="s">
        <v>937</v>
      </c>
      <c r="F217" t="str">
        <f t="shared" si="3"/>
        <v>HOGYOB-p; Lisa Maria Bang - ReproUnion - ekstern: 8052158000</v>
      </c>
    </row>
    <row r="218" spans="2:6" x14ac:dyDescent="0.25">
      <c r="B218" t="s">
        <v>5779</v>
      </c>
      <c r="C218" s="301">
        <v>8052159000</v>
      </c>
      <c r="D218" s="301" t="s">
        <v>849</v>
      </c>
      <c r="E218" s="301" t="s">
        <v>938</v>
      </c>
      <c r="F218" t="str">
        <f t="shared" si="3"/>
        <v>HOGYOB-p; Lisa Maria Bang - ReproUnion - intern: 8052159000</v>
      </c>
    </row>
    <row r="219" spans="2:6" x14ac:dyDescent="0.25">
      <c r="B219" t="s">
        <v>5791</v>
      </c>
      <c r="C219" s="301">
        <v>8052234000</v>
      </c>
      <c r="D219" s="301" t="s">
        <v>849</v>
      </c>
      <c r="E219" s="301" t="s">
        <v>950</v>
      </c>
      <c r="F219" t="str">
        <f t="shared" si="3"/>
        <v>HOGYOB-p; Lisa Maria Bang. Kvalitetsløft på fødeg.: 8052234000</v>
      </c>
    </row>
    <row r="220" spans="2:6" x14ac:dyDescent="0.25">
      <c r="B220" t="s">
        <v>5782</v>
      </c>
      <c r="C220" s="301">
        <v>8052222000</v>
      </c>
      <c r="D220" s="301" t="s">
        <v>849</v>
      </c>
      <c r="E220" s="301" t="s">
        <v>941</v>
      </c>
      <c r="F220" t="str">
        <f t="shared" si="3"/>
        <v>HOGYOB-p; Liv la Cour Poulsen Identification eks. : 8052222000</v>
      </c>
    </row>
    <row r="221" spans="2:6" x14ac:dyDescent="0.25">
      <c r="B221" t="s">
        <v>5783</v>
      </c>
      <c r="C221" s="301">
        <v>8052223000</v>
      </c>
      <c r="D221" s="301" t="s">
        <v>849</v>
      </c>
      <c r="E221" s="301" t="s">
        <v>942</v>
      </c>
      <c r="F221" t="str">
        <f t="shared" si="3"/>
        <v>HOGYOB-p; Liv la Cour Poulsen Identification int. : 8052223000</v>
      </c>
    </row>
    <row r="222" spans="2:6" x14ac:dyDescent="0.25">
      <c r="B222" t="s">
        <v>5776</v>
      </c>
      <c r="C222" s="301">
        <v>8052127000</v>
      </c>
      <c r="D222" s="301" t="s">
        <v>849</v>
      </c>
      <c r="E222" s="301" t="s">
        <v>935</v>
      </c>
      <c r="F222" t="str">
        <f t="shared" si="3"/>
        <v>HOGYOB-p; Lone Krebs - Misodel or angusta for ind.: 8052127000</v>
      </c>
    </row>
    <row r="223" spans="2:6" x14ac:dyDescent="0.25">
      <c r="B223" t="s">
        <v>5757</v>
      </c>
      <c r="C223" s="301">
        <v>8052009000</v>
      </c>
      <c r="D223" s="301" t="s">
        <v>849</v>
      </c>
      <c r="E223" s="301" t="s">
        <v>917</v>
      </c>
      <c r="F223" t="str">
        <f t="shared" si="3"/>
        <v>HOGYOB-p; Lone Krebs - Screening for alvorlige gr.: 8052009000</v>
      </c>
    </row>
    <row r="224" spans="2:6" x14ac:dyDescent="0.25">
      <c r="B224" t="s">
        <v>8754</v>
      </c>
      <c r="C224" s="301">
        <v>8052561000</v>
      </c>
      <c r="D224" s="301" t="s">
        <v>849</v>
      </c>
      <c r="E224" s="301" t="s">
        <v>8185</v>
      </c>
      <c r="F224" t="str">
        <f t="shared" si="3"/>
        <v>HOGYOB-p; Lone Krebs -  Langtidskonsekvenser af : 8052561000</v>
      </c>
    </row>
    <row r="225" spans="2:6" x14ac:dyDescent="0.25">
      <c r="B225" t="s">
        <v>5777</v>
      </c>
      <c r="C225" s="301">
        <v>8052128000</v>
      </c>
      <c r="D225" s="301" t="s">
        <v>849</v>
      </c>
      <c r="E225" s="301" t="s">
        <v>936</v>
      </c>
      <c r="F225" t="str">
        <f t="shared" si="3"/>
        <v>HOGYOB-p; Lone Krebs -Langtidsfølger uterus-ruptur: 8052128000</v>
      </c>
    </row>
    <row r="226" spans="2:6" x14ac:dyDescent="0.25">
      <c r="B226" t="s">
        <v>5794</v>
      </c>
      <c r="C226" s="301">
        <v>8052281000</v>
      </c>
      <c r="D226" s="301" t="s">
        <v>849</v>
      </c>
      <c r="E226" s="301" t="s">
        <v>953</v>
      </c>
      <c r="F226" t="str">
        <f t="shared" si="3"/>
        <v>HOGYOB-p; Lone Krebs. Kortsigtede komplikationer: 8052281000</v>
      </c>
    </row>
    <row r="227" spans="2:6" x14ac:dyDescent="0.25">
      <c r="B227" t="s">
        <v>5795</v>
      </c>
      <c r="C227" s="301">
        <v>8052282000</v>
      </c>
      <c r="D227" s="301" t="s">
        <v>849</v>
      </c>
      <c r="E227" s="301" t="s">
        <v>954</v>
      </c>
      <c r="F227" t="str">
        <f t="shared" si="3"/>
        <v>HOGYOB-p; Lone Krebs. Pilot studie – fedt distrib.: 8052282000</v>
      </c>
    </row>
    <row r="228" spans="2:6" x14ac:dyDescent="0.25">
      <c r="B228" t="s">
        <v>5699</v>
      </c>
      <c r="C228" s="301">
        <v>8051484000</v>
      </c>
      <c r="D228" s="301" t="s">
        <v>849</v>
      </c>
      <c r="E228" s="301" t="s">
        <v>854</v>
      </c>
      <c r="F228" t="str">
        <f t="shared" si="3"/>
        <v>HOGYOB-p; Lone Krebs. Risikofaktorer uterusruptur: 8051484000</v>
      </c>
    </row>
    <row r="229" spans="2:6" x14ac:dyDescent="0.25">
      <c r="B229" t="s">
        <v>11013</v>
      </c>
      <c r="C229" s="301">
        <v>8052768000</v>
      </c>
      <c r="D229" s="301" t="s">
        <v>849</v>
      </c>
      <c r="E229" s="303" t="s">
        <v>10280</v>
      </c>
      <c r="F229" t="str">
        <f t="shared" si="3"/>
        <v>HOGYOB-p; Louise Bergøe, App baseret psykoeduktati: 8052768000</v>
      </c>
    </row>
    <row r="230" spans="2:6" x14ac:dyDescent="0.25">
      <c r="B230" t="s">
        <v>5706</v>
      </c>
      <c r="C230" s="301">
        <v>8051599000</v>
      </c>
      <c r="D230" s="301" t="s">
        <v>849</v>
      </c>
      <c r="E230" s="301" t="s">
        <v>862</v>
      </c>
      <c r="F230" t="str">
        <f t="shared" si="3"/>
        <v>HOGYOB-p; Marie Louise Wissing - insulinresistens: 8051599000</v>
      </c>
    </row>
    <row r="231" spans="2:6" x14ac:dyDescent="0.25">
      <c r="B231" t="s">
        <v>5784</v>
      </c>
      <c r="C231" s="301">
        <v>8052224000</v>
      </c>
      <c r="D231" s="301" t="s">
        <v>849</v>
      </c>
      <c r="E231" s="301" t="s">
        <v>943</v>
      </c>
      <c r="F231" t="str">
        <f t="shared" si="3"/>
        <v>HOGYOB-p; MicroRNA as biomarker of devel-opm. eks.: 8052224000</v>
      </c>
    </row>
    <row r="232" spans="2:6" x14ac:dyDescent="0.25">
      <c r="B232" t="s">
        <v>5785</v>
      </c>
      <c r="C232" s="301">
        <v>8052225000</v>
      </c>
      <c r="D232" s="301" t="s">
        <v>849</v>
      </c>
      <c r="E232" s="301" t="s">
        <v>944</v>
      </c>
      <c r="F232" t="str">
        <f t="shared" si="3"/>
        <v>HOGYOB-p; MicroRNA as biomarker of devel-opm. int.: 8052225000</v>
      </c>
    </row>
    <row r="233" spans="2:6" x14ac:dyDescent="0.25">
      <c r="B233" t="s">
        <v>5723</v>
      </c>
      <c r="C233" s="301">
        <v>8051804000</v>
      </c>
      <c r="D233" s="301" t="s">
        <v>849</v>
      </c>
      <c r="E233" s="301" t="s">
        <v>880</v>
      </c>
      <c r="F233" t="str">
        <f t="shared" si="3"/>
        <v>HOGYOB-p; Rikke Steener Olsen - Øget brugerinddr.: 8051804000</v>
      </c>
    </row>
    <row r="234" spans="2:6" x14ac:dyDescent="0.25">
      <c r="B234" t="s">
        <v>5726</v>
      </c>
      <c r="C234" s="301">
        <v>8051824000</v>
      </c>
      <c r="D234" s="301" t="s">
        <v>849</v>
      </c>
      <c r="E234" s="301" t="s">
        <v>883</v>
      </c>
      <c r="F234" t="str">
        <f t="shared" si="3"/>
        <v>HOGYOB-p; Skulderprojekt fond 74824: 8051824000</v>
      </c>
    </row>
    <row r="235" spans="2:6" x14ac:dyDescent="0.25">
      <c r="B235" t="s">
        <v>8748</v>
      </c>
      <c r="C235" s="301">
        <v>8052528000</v>
      </c>
      <c r="D235" s="301" t="s">
        <v>849</v>
      </c>
      <c r="E235" s="301" t="s">
        <v>8180</v>
      </c>
      <c r="F235" t="str">
        <f t="shared" si="3"/>
        <v>HOGYOB-p; Ventetider I Center for Voldtægtsofre: 8052528000</v>
      </c>
    </row>
    <row r="236" spans="2:6" x14ac:dyDescent="0.25">
      <c r="B236" t="s">
        <v>6553</v>
      </c>
      <c r="C236" s="301" t="s">
        <v>2822</v>
      </c>
      <c r="D236" s="301" t="s">
        <v>2823</v>
      </c>
      <c r="E236" s="301" t="s">
        <v>2824</v>
      </c>
      <c r="F236" t="str">
        <f t="shared" si="3"/>
        <v>HOIMMUNÆ; Klinisk Immunologi - Holbæk: 103-2485</v>
      </c>
    </row>
    <row r="237" spans="2:6" x14ac:dyDescent="0.25">
      <c r="B237" t="s">
        <v>9815</v>
      </c>
      <c r="C237" s="301" t="s">
        <v>9286</v>
      </c>
      <c r="D237" s="304" t="s">
        <v>9287</v>
      </c>
      <c r="E237" s="301" t="s">
        <v>2824</v>
      </c>
      <c r="F237" t="str">
        <f t="shared" si="3"/>
        <v>HOIMMURO; Klinisk Immunologi - Holbæk: 103-7654</v>
      </c>
    </row>
    <row r="238" spans="2:6" x14ac:dyDescent="0.25">
      <c r="B238" t="s">
        <v>6637</v>
      </c>
      <c r="C238" s="301" t="s">
        <v>3056</v>
      </c>
      <c r="D238" s="301" t="s">
        <v>3057</v>
      </c>
      <c r="E238" s="301" t="s">
        <v>3058</v>
      </c>
      <c r="F238" t="str">
        <f t="shared" si="3"/>
        <v>HOIMMUTANÆ; Mobil Tappeenhed Nord - Kl. Immu - Næst.: 106-2519</v>
      </c>
    </row>
    <row r="239" spans="2:6" x14ac:dyDescent="0.25">
      <c r="B239" t="s">
        <v>9816</v>
      </c>
      <c r="C239" s="301" t="s">
        <v>9288</v>
      </c>
      <c r="D239" s="301" t="s">
        <v>9289</v>
      </c>
      <c r="E239" s="301" t="s">
        <v>9290</v>
      </c>
      <c r="F239" t="str">
        <f t="shared" si="3"/>
        <v>HOK1HODEPO; Koncern Service Holbæk Depot: 103-1828</v>
      </c>
    </row>
    <row r="240" spans="2:6" x14ac:dyDescent="0.25">
      <c r="B240" t="s">
        <v>9817</v>
      </c>
      <c r="C240" s="301" t="s">
        <v>9291</v>
      </c>
      <c r="D240" s="301" t="s">
        <v>9292</v>
      </c>
      <c r="E240" s="301" t="s">
        <v>1493</v>
      </c>
      <c r="F240" t="str">
        <f t="shared" si="3"/>
        <v>HOK1HOLED3; Koncern Service Holbæk Niv.3: 103-1826</v>
      </c>
    </row>
    <row r="241" spans="2:6" x14ac:dyDescent="0.25">
      <c r="B241" t="s">
        <v>9818</v>
      </c>
      <c r="C241" s="301" t="s">
        <v>9293</v>
      </c>
      <c r="D241" s="301" t="s">
        <v>9294</v>
      </c>
      <c r="E241" s="301" t="s">
        <v>1500</v>
      </c>
      <c r="F241" t="str">
        <f t="shared" si="3"/>
        <v>HOK1HOSERV; Koncern Service Holbæk Service: 103-1827</v>
      </c>
    </row>
    <row r="242" spans="2:6" x14ac:dyDescent="0.25">
      <c r="B242" t="s">
        <v>5846</v>
      </c>
      <c r="C242" s="301" t="s">
        <v>1021</v>
      </c>
      <c r="D242" s="301" t="s">
        <v>1022</v>
      </c>
      <c r="E242" s="301" t="s">
        <v>1023</v>
      </c>
      <c r="F242" t="str">
        <f t="shared" si="3"/>
        <v>HOKIRU; Kirurgisk Afdeling - Holbæk: 103-1070</v>
      </c>
    </row>
    <row r="243" spans="2:6" x14ac:dyDescent="0.25">
      <c r="B243" t="s">
        <v>5848</v>
      </c>
      <c r="C243" s="301" t="s">
        <v>1027</v>
      </c>
      <c r="D243" s="301" t="s">
        <v>1028</v>
      </c>
      <c r="E243" s="301" t="s">
        <v>1029</v>
      </c>
      <c r="F243" t="str">
        <f t="shared" si="3"/>
        <v>HOKIRU12-5; Gastro. afsnit 12-5 - Kirurgi - Holbæk: 103-1073</v>
      </c>
    </row>
    <row r="244" spans="2:6" x14ac:dyDescent="0.25">
      <c r="B244" t="s">
        <v>5849</v>
      </c>
      <c r="C244" s="301" t="s">
        <v>1030</v>
      </c>
      <c r="D244" s="301" t="s">
        <v>1031</v>
      </c>
      <c r="E244" s="301" t="s">
        <v>1032</v>
      </c>
      <c r="F244" t="str">
        <f t="shared" si="3"/>
        <v>HOKIRUAMEL; Amb./elektivt afsnit - Kirurgi - Holbæk: 103-1074</v>
      </c>
    </row>
    <row r="245" spans="2:6" x14ac:dyDescent="0.25">
      <c r="B245" t="s">
        <v>5850</v>
      </c>
      <c r="C245" s="301" t="s">
        <v>1033</v>
      </c>
      <c r="D245" s="301" t="s">
        <v>1034</v>
      </c>
      <c r="E245" s="301" t="s">
        <v>1035</v>
      </c>
      <c r="F245" t="str">
        <f t="shared" si="3"/>
        <v>HOKIRUENDO; Endoskopiafsnit - Kirurgi - Holbæk: 103-1077</v>
      </c>
    </row>
    <row r="246" spans="2:6" x14ac:dyDescent="0.25">
      <c r="B246" t="s">
        <v>5847</v>
      </c>
      <c r="C246" s="301" t="s">
        <v>1024</v>
      </c>
      <c r="D246" s="301" t="s">
        <v>1025</v>
      </c>
      <c r="E246" s="301" t="s">
        <v>1026</v>
      </c>
      <c r="F246" t="str">
        <f t="shared" si="3"/>
        <v>HOKIRULÆSE; Lægesekretær - Kirurgi - Holbæk: 103-1071</v>
      </c>
    </row>
    <row r="247" spans="2:6" x14ac:dyDescent="0.25">
      <c r="B247" t="s">
        <v>9819</v>
      </c>
      <c r="C247" s="301">
        <v>8052003000</v>
      </c>
      <c r="D247" s="301" t="s">
        <v>863</v>
      </c>
      <c r="E247" s="301" t="s">
        <v>9295</v>
      </c>
      <c r="F247" t="str">
        <f t="shared" si="3"/>
        <v>HOKIRU-p; Birgitte Brandstrup - Væskebehandling: 8052003000</v>
      </c>
    </row>
    <row r="248" spans="2:6" x14ac:dyDescent="0.25">
      <c r="B248" t="s">
        <v>11020</v>
      </c>
      <c r="C248" s="301">
        <v>8052800000</v>
      </c>
      <c r="D248" s="301" t="s">
        <v>863</v>
      </c>
      <c r="E248" s="303" t="s">
        <v>10287</v>
      </c>
      <c r="F248" t="str">
        <f t="shared" si="3"/>
        <v>HOKIRU-p; Birgitte Brandstrup og Anders Bech Jørg.: 8052800000</v>
      </c>
    </row>
    <row r="249" spans="2:6" x14ac:dyDescent="0.25">
      <c r="B249" t="s">
        <v>5772</v>
      </c>
      <c r="C249" s="301">
        <v>8052093000</v>
      </c>
      <c r="D249" s="301" t="s">
        <v>863</v>
      </c>
      <c r="E249" s="301" t="s">
        <v>931</v>
      </c>
      <c r="F249" t="str">
        <f t="shared" si="3"/>
        <v>HOKIRU-p; Birgitte Brandstrup, GAS Art: 8052093000</v>
      </c>
    </row>
    <row r="250" spans="2:6" x14ac:dyDescent="0.25">
      <c r="B250" t="s">
        <v>5707</v>
      </c>
      <c r="C250" s="301">
        <v>8051613000</v>
      </c>
      <c r="D250" s="301" t="s">
        <v>863</v>
      </c>
      <c r="E250" s="301" t="s">
        <v>864</v>
      </c>
      <c r="F250" t="str">
        <f t="shared" si="3"/>
        <v>HOKIRU-p; Gunnar Olaison - CRP og leukocytter: 8051613000</v>
      </c>
    </row>
    <row r="251" spans="2:6" x14ac:dyDescent="0.25">
      <c r="B251" t="s">
        <v>5822</v>
      </c>
      <c r="C251" s="301">
        <v>8052419000</v>
      </c>
      <c r="D251" s="301" t="s">
        <v>863</v>
      </c>
      <c r="E251" s="301" t="s">
        <v>982</v>
      </c>
      <c r="F251" t="str">
        <f t="shared" si="3"/>
        <v>HOKIRU-p; Heidi Maria Bergenholtz – Her tør vi ta.: 8052419000</v>
      </c>
    </row>
    <row r="252" spans="2:6" x14ac:dyDescent="0.25">
      <c r="B252" t="s">
        <v>5821</v>
      </c>
      <c r="C252" s="301">
        <v>8052415000</v>
      </c>
      <c r="D252" s="301" t="s">
        <v>863</v>
      </c>
      <c r="E252" s="301" t="s">
        <v>981</v>
      </c>
      <c r="F252" t="str">
        <f t="shared" si="3"/>
        <v>HOKIRU-p; Heidi Maria Bergenholtz – Novo Nordisk: 8052415000</v>
      </c>
    </row>
    <row r="253" spans="2:6" x14ac:dyDescent="0.25">
      <c r="B253" t="s">
        <v>5805</v>
      </c>
      <c r="C253" s="301">
        <v>8052335000</v>
      </c>
      <c r="D253" s="301" t="s">
        <v>863</v>
      </c>
      <c r="E253" s="301" t="s">
        <v>965</v>
      </c>
      <c r="F253" t="str">
        <f t="shared" si="3"/>
        <v>HOKIRU-p; Heidi Maria Bergenholtz - Sygeplejefagl.: 8052335000</v>
      </c>
    </row>
    <row r="254" spans="2:6" x14ac:dyDescent="0.25">
      <c r="B254" t="s">
        <v>5802</v>
      </c>
      <c r="C254" s="301">
        <v>8052327000</v>
      </c>
      <c r="D254" s="301" t="s">
        <v>863</v>
      </c>
      <c r="E254" s="301" t="s">
        <v>962</v>
      </c>
      <c r="F254" t="str">
        <f t="shared" si="3"/>
        <v>HOKIRU-p; Håvard Dragesund Rørvik – PhD -Haemorrh.: 8052327000</v>
      </c>
    </row>
    <row r="255" spans="2:6" x14ac:dyDescent="0.25">
      <c r="B255" t="s">
        <v>5752</v>
      </c>
      <c r="C255" s="301">
        <v>8051972000</v>
      </c>
      <c r="D255" s="301" t="s">
        <v>863</v>
      </c>
      <c r="E255" s="301" t="s">
        <v>911</v>
      </c>
      <c r="F255" t="str">
        <f t="shared" si="3"/>
        <v>HOKIRU-p; Per Olov Gunnar Olaison - Transanal Hæm.: 8051972000</v>
      </c>
    </row>
    <row r="256" spans="2:6" x14ac:dyDescent="0.25">
      <c r="B256" t="s">
        <v>9820</v>
      </c>
      <c r="C256" s="301">
        <v>8052581000</v>
      </c>
      <c r="D256" s="301" t="s">
        <v>863</v>
      </c>
      <c r="E256" s="303" t="s">
        <v>9296</v>
      </c>
      <c r="F256" t="str">
        <f t="shared" si="3"/>
        <v>HOKIRU-p; Stomiambulatorium, Kirurgisk Afdeling: 8052581000</v>
      </c>
    </row>
    <row r="257" spans="2:6" x14ac:dyDescent="0.25">
      <c r="B257" t="s">
        <v>5759</v>
      </c>
      <c r="C257" s="301">
        <v>8052019000</v>
      </c>
      <c r="D257" s="301" t="s">
        <v>863</v>
      </c>
      <c r="E257" s="301" t="s">
        <v>919</v>
      </c>
      <c r="F257" t="str">
        <f t="shared" si="3"/>
        <v>HOKIRU-p; Winther Voldby - Væske-behandling ekst.: 8052019000</v>
      </c>
    </row>
    <row r="258" spans="2:6" x14ac:dyDescent="0.25">
      <c r="B258" t="s">
        <v>5758</v>
      </c>
      <c r="C258" s="301">
        <v>8052018000</v>
      </c>
      <c r="D258" s="301" t="s">
        <v>863</v>
      </c>
      <c r="E258" s="301" t="s">
        <v>918</v>
      </c>
      <c r="F258" t="str">
        <f t="shared" si="3"/>
        <v>HOKIRU-p; Winther Voldby - Væske-behandling intern: 8052018000</v>
      </c>
    </row>
    <row r="259" spans="2:6" x14ac:dyDescent="0.25">
      <c r="B259" t="s">
        <v>5898</v>
      </c>
      <c r="C259" s="301" t="s">
        <v>1186</v>
      </c>
      <c r="D259" s="301" t="s">
        <v>1187</v>
      </c>
      <c r="E259" s="301" t="s">
        <v>193</v>
      </c>
      <c r="F259" t="str">
        <f t="shared" si="3"/>
        <v>HOLSYGEHUS; Holbæk Sygehus: 811-1862</v>
      </c>
    </row>
    <row r="260" spans="2:6" x14ac:dyDescent="0.25">
      <c r="B260" t="s">
        <v>5913</v>
      </c>
      <c r="C260" s="301" t="s">
        <v>1226</v>
      </c>
      <c r="D260" s="301" t="s">
        <v>1227</v>
      </c>
      <c r="E260" s="301" t="s">
        <v>193</v>
      </c>
      <c r="F260" t="str">
        <f t="shared" si="3"/>
        <v>HOLSYGEHUS-b; Holbæk Sygehus: 811-1899b</v>
      </c>
    </row>
    <row r="261" spans="2:6" x14ac:dyDescent="0.25">
      <c r="B261" t="s">
        <v>5903</v>
      </c>
      <c r="C261" s="301" t="s">
        <v>1200</v>
      </c>
      <c r="D261" s="301" t="s">
        <v>1201</v>
      </c>
      <c r="E261" s="301" t="s">
        <v>193</v>
      </c>
      <c r="F261" t="str">
        <f t="shared" si="3"/>
        <v>HOLSYGEHUS-i; Holbæk Sygehus: 811-1868i</v>
      </c>
    </row>
    <row r="262" spans="2:6" x14ac:dyDescent="0.25">
      <c r="B262" t="s">
        <v>5906</v>
      </c>
      <c r="C262" s="301" t="s">
        <v>1207</v>
      </c>
      <c r="D262" s="301" t="s">
        <v>1201</v>
      </c>
      <c r="E262" s="301" t="s">
        <v>193</v>
      </c>
      <c r="F262" t="str">
        <f t="shared" si="3"/>
        <v>HOLSYGEHUS-i; Holbæk Sygehus: 811-1869i</v>
      </c>
    </row>
    <row r="263" spans="2:6" x14ac:dyDescent="0.25">
      <c r="B263" t="s">
        <v>5904</v>
      </c>
      <c r="C263" s="301" t="s">
        <v>1202</v>
      </c>
      <c r="D263" s="301" t="s">
        <v>1203</v>
      </c>
      <c r="E263" s="301" t="s">
        <v>193</v>
      </c>
      <c r="F263" t="str">
        <f t="shared" si="3"/>
        <v>HOLSYGEHUS-j; Holbæk Sygehus: 811-1868j</v>
      </c>
    </row>
    <row r="264" spans="2:6" x14ac:dyDescent="0.25">
      <c r="B264" t="s">
        <v>11005</v>
      </c>
      <c r="C264" s="301">
        <v>8052739000</v>
      </c>
      <c r="D264" s="301" t="s">
        <v>10271</v>
      </c>
      <c r="E264" s="303" t="s">
        <v>10272</v>
      </c>
      <c r="F264" t="str">
        <f t="shared" si="3"/>
        <v>HOLSYGEHUS-p; En læge tæt på dig: 8052739000</v>
      </c>
    </row>
    <row r="265" spans="2:6" x14ac:dyDescent="0.25">
      <c r="B265" t="s">
        <v>5861</v>
      </c>
      <c r="C265" s="301" t="s">
        <v>1064</v>
      </c>
      <c r="D265" s="301" t="s">
        <v>1065</v>
      </c>
      <c r="E265" s="301" t="s">
        <v>1066</v>
      </c>
      <c r="F265" t="str">
        <f t="shared" si="3"/>
        <v>HOMEDI; Medicinsk Afdeling - Holbæk: 103-1285</v>
      </c>
    </row>
    <row r="266" spans="2:6" x14ac:dyDescent="0.25">
      <c r="B266" t="s">
        <v>5866</v>
      </c>
      <c r="C266" s="301" t="s">
        <v>1081</v>
      </c>
      <c r="D266" s="301" t="s">
        <v>1082</v>
      </c>
      <c r="E266" s="301" t="s">
        <v>1083</v>
      </c>
      <c r="F266" t="str">
        <f t="shared" si="3"/>
        <v>HOMEDI03-3; Geriatr afsnit 03-3 - Medicin - Holbæk: 103-1295</v>
      </c>
    </row>
    <row r="267" spans="2:6" x14ac:dyDescent="0.25">
      <c r="B267" t="s">
        <v>5865</v>
      </c>
      <c r="C267" s="301" t="s">
        <v>1078</v>
      </c>
      <c r="D267" s="301" t="s">
        <v>1079</v>
      </c>
      <c r="E267" s="301" t="s">
        <v>1080</v>
      </c>
      <c r="F267" t="str">
        <f t="shared" ref="F267:F330" si="4">CONCATENATE(D267,";"," ",E267,":"," ",C267)</f>
        <v>HOMEDI03-4; Geri/lunge.afsn 03-4 - Medicin - Holbæk: 103-1294</v>
      </c>
    </row>
    <row r="268" spans="2:6" x14ac:dyDescent="0.25">
      <c r="B268" t="s">
        <v>8762</v>
      </c>
      <c r="C268" s="301" t="s">
        <v>1100</v>
      </c>
      <c r="D268" s="301" t="s">
        <v>8193</v>
      </c>
      <c r="E268" s="301" t="s">
        <v>8194</v>
      </c>
      <c r="F268" t="str">
        <f t="shared" si="4"/>
        <v>HOMEDI035; Endokrinologisk 03-5 - Medicin - Holbæk: 103-1310</v>
      </c>
    </row>
    <row r="269" spans="2:6" x14ac:dyDescent="0.25">
      <c r="B269" t="s">
        <v>5872</v>
      </c>
      <c r="C269" s="301" t="s">
        <v>1097</v>
      </c>
      <c r="D269" s="301" t="s">
        <v>1098</v>
      </c>
      <c r="E269" s="301" t="s">
        <v>1099</v>
      </c>
      <c r="F269" t="str">
        <f t="shared" si="4"/>
        <v>HOMEDI04-4; Gastroent. afsn 04-4 - Medicin - Holbæk: 103-1309</v>
      </c>
    </row>
    <row r="270" spans="2:6" x14ac:dyDescent="0.25">
      <c r="B270" t="s">
        <v>8761</v>
      </c>
      <c r="C270" s="301" t="s">
        <v>1073</v>
      </c>
      <c r="D270" s="301" t="s">
        <v>1074</v>
      </c>
      <c r="E270" s="301" t="s">
        <v>8192</v>
      </c>
      <c r="F270" t="str">
        <f t="shared" si="4"/>
        <v>HOMEDI04-5; Nefrologisk 04-5 - Medicin - Holbæk: 103-1290</v>
      </c>
    </row>
    <row r="271" spans="2:6" x14ac:dyDescent="0.25">
      <c r="B271" t="s">
        <v>5870</v>
      </c>
      <c r="C271" s="301" t="s">
        <v>1093</v>
      </c>
      <c r="D271" s="301" t="s">
        <v>1094</v>
      </c>
      <c r="E271" s="301" t="s">
        <v>1095</v>
      </c>
      <c r="F271" t="str">
        <f t="shared" si="4"/>
        <v>HOMEDI09-3; Lungemed.afsn 09-3 - Medicin - Holbæk: 103-1303</v>
      </c>
    </row>
    <row r="272" spans="2:6" x14ac:dyDescent="0.25">
      <c r="B272" t="s">
        <v>5864</v>
      </c>
      <c r="C272" s="301" t="s">
        <v>1075</v>
      </c>
      <c r="D272" s="301" t="s">
        <v>1076</v>
      </c>
      <c r="E272" s="301" t="s">
        <v>1077</v>
      </c>
      <c r="F272" t="str">
        <f t="shared" si="4"/>
        <v>HOMEDI30-2; Dialyseafsnit 30-2 - Medicin - Holbæk: 103-1293</v>
      </c>
    </row>
    <row r="273" spans="2:6" x14ac:dyDescent="0.25">
      <c r="B273" t="s">
        <v>5867</v>
      </c>
      <c r="C273" s="301" t="s">
        <v>1084</v>
      </c>
      <c r="D273" s="301" t="s">
        <v>1085</v>
      </c>
      <c r="E273" s="301" t="s">
        <v>1086</v>
      </c>
      <c r="F273" t="str">
        <f t="shared" si="4"/>
        <v>HOMEDI43-4; Kardiologisk afs 43-4 - Medicin - Holbæk: 103-1296</v>
      </c>
    </row>
    <row r="274" spans="2:6" x14ac:dyDescent="0.25">
      <c r="B274" t="s">
        <v>5871</v>
      </c>
      <c r="C274" s="301" t="s">
        <v>1096</v>
      </c>
      <c r="D274" s="301" t="s">
        <v>1085</v>
      </c>
      <c r="E274" s="301" t="s">
        <v>1086</v>
      </c>
      <c r="F274" t="str">
        <f t="shared" si="4"/>
        <v>HOMEDI43-4; Kardiologisk afs 43-4 - Medicin - Holbæk: 103-1308</v>
      </c>
    </row>
    <row r="275" spans="2:6" x14ac:dyDescent="0.25">
      <c r="B275" t="s">
        <v>5869</v>
      </c>
      <c r="C275" s="301" t="s">
        <v>1090</v>
      </c>
      <c r="D275" s="301" t="s">
        <v>1091</v>
      </c>
      <c r="E275" s="301" t="s">
        <v>1092</v>
      </c>
      <c r="F275" t="str">
        <f t="shared" si="4"/>
        <v>HOMEDIGAST; Gastroent/IMA 03-5 - Medicin - Holbæk: 103-1302</v>
      </c>
    </row>
    <row r="276" spans="2:6" x14ac:dyDescent="0.25">
      <c r="B276" t="s">
        <v>5863</v>
      </c>
      <c r="C276" s="301" t="s">
        <v>1070</v>
      </c>
      <c r="D276" s="301" t="s">
        <v>1071</v>
      </c>
      <c r="E276" s="301" t="s">
        <v>1072</v>
      </c>
      <c r="F276" t="str">
        <f t="shared" si="4"/>
        <v>HOMEDIHJER; Hjertemed. afsnit - Medicin - Holbæk: 103-1288</v>
      </c>
    </row>
    <row r="277" spans="2:6" x14ac:dyDescent="0.25">
      <c r="B277" t="s">
        <v>5873</v>
      </c>
      <c r="C277" s="301" t="s">
        <v>1101</v>
      </c>
      <c r="D277" s="301" t="s">
        <v>1102</v>
      </c>
      <c r="E277" s="301" t="s">
        <v>1103</v>
      </c>
      <c r="F277" t="str">
        <f t="shared" si="4"/>
        <v>HOMEDIKARD; Kar.modtagelse 44-4 - Medicin - Holbæk: 103-1311</v>
      </c>
    </row>
    <row r="278" spans="2:6" x14ac:dyDescent="0.25">
      <c r="B278" t="s">
        <v>8749</v>
      </c>
      <c r="C278" s="301">
        <v>8052532000</v>
      </c>
      <c r="D278" s="301" t="s">
        <v>839</v>
      </c>
      <c r="E278" s="303" t="s">
        <v>8181</v>
      </c>
      <c r="F278" t="str">
        <f t="shared" si="4"/>
        <v>HOMEDI-p; Akbar Molazahi – Celgene: 8052532000</v>
      </c>
    </row>
    <row r="279" spans="2:6" x14ac:dyDescent="0.25">
      <c r="B279" t="s">
        <v>9824</v>
      </c>
      <c r="C279" s="301">
        <v>8071145000</v>
      </c>
      <c r="D279" s="301" t="s">
        <v>839</v>
      </c>
      <c r="E279" s="303" t="s">
        <v>9300</v>
      </c>
      <c r="F279" t="str">
        <f t="shared" si="4"/>
        <v>HOMEDI-p; Akbar Molazahi - Celgene: 8071145000</v>
      </c>
    </row>
    <row r="280" spans="2:6" x14ac:dyDescent="0.25">
      <c r="B280" t="s">
        <v>5765</v>
      </c>
      <c r="C280" s="301">
        <v>8052035000</v>
      </c>
      <c r="D280" s="301" t="s">
        <v>839</v>
      </c>
      <c r="E280" s="301" t="s">
        <v>925</v>
      </c>
      <c r="F280" t="str">
        <f t="shared" si="4"/>
        <v>HOMEDI-p; Anita Jensen - Brobyggende social kapit.: 8052035000</v>
      </c>
    </row>
    <row r="281" spans="2:6" x14ac:dyDescent="0.25">
      <c r="B281" t="s">
        <v>5714</v>
      </c>
      <c r="C281" s="301">
        <v>8051704000</v>
      </c>
      <c r="D281" s="301" t="s">
        <v>839</v>
      </c>
      <c r="E281" s="301" t="s">
        <v>871</v>
      </c>
      <c r="F281" t="str">
        <f t="shared" si="4"/>
        <v>HOMEDI-p; Ann-Dorte Zwisler - Kostpulje 2011: 8051704000</v>
      </c>
    </row>
    <row r="282" spans="2:6" x14ac:dyDescent="0.25">
      <c r="B282" t="s">
        <v>5750</v>
      </c>
      <c r="C282" s="301">
        <v>8051970000</v>
      </c>
      <c r="D282" s="301" t="s">
        <v>839</v>
      </c>
      <c r="E282" s="301" t="s">
        <v>909</v>
      </c>
      <c r="F282" t="str">
        <f t="shared" si="4"/>
        <v>HOMEDI-p; Ann-Dorthe Zwisler - Kliniske og epidim.: 8051970000</v>
      </c>
    </row>
    <row r="283" spans="2:6" x14ac:dyDescent="0.25">
      <c r="B283" t="s">
        <v>5749</v>
      </c>
      <c r="C283" s="301">
        <v>8051969000</v>
      </c>
      <c r="D283" s="301" t="s">
        <v>839</v>
      </c>
      <c r="E283" s="301" t="s">
        <v>908</v>
      </c>
      <c r="F283" t="str">
        <f t="shared" si="4"/>
        <v>HOMEDI-p; Ann-Dorthe Zwisler - Psykometriske egen.: 8051969000</v>
      </c>
    </row>
    <row r="284" spans="2:6" x14ac:dyDescent="0.25">
      <c r="B284" t="s">
        <v>5748</v>
      </c>
      <c r="C284" s="301">
        <v>8051968000</v>
      </c>
      <c r="D284" s="301" t="s">
        <v>839</v>
      </c>
      <c r="E284" s="301" t="s">
        <v>907</v>
      </c>
      <c r="F284" t="str">
        <f t="shared" si="4"/>
        <v>HOMEDI-p; Ann-Dorthe Zwisler - Rehabilitering: 8051968000</v>
      </c>
    </row>
    <row r="285" spans="2:6" x14ac:dyDescent="0.25">
      <c r="B285" t="s">
        <v>9823</v>
      </c>
      <c r="C285" s="301">
        <v>8056151000</v>
      </c>
      <c r="D285" s="301" t="s">
        <v>839</v>
      </c>
      <c r="E285" s="303" t="s">
        <v>9299</v>
      </c>
      <c r="F285" t="str">
        <f t="shared" si="4"/>
        <v>HOMEDI-p; Anne Boas Soja – Mosaik Studiet: 8056151000</v>
      </c>
    </row>
    <row r="286" spans="2:6" x14ac:dyDescent="0.25">
      <c r="B286" t="s">
        <v>5764</v>
      </c>
      <c r="C286" s="301">
        <v>8052034000</v>
      </c>
      <c r="D286" s="301" t="s">
        <v>839</v>
      </c>
      <c r="E286" s="301" t="s">
        <v>924</v>
      </c>
      <c r="F286" t="str">
        <f t="shared" si="4"/>
        <v>HOMEDI-p; Annette Moemer - Planlægning af nye arb.: 8052034000</v>
      </c>
    </row>
    <row r="287" spans="2:6" x14ac:dyDescent="0.25">
      <c r="B287" t="s">
        <v>5693</v>
      </c>
      <c r="C287" s="364">
        <v>8051374000</v>
      </c>
      <c r="D287" s="365" t="s">
        <v>839</v>
      </c>
      <c r="E287" s="365" t="s">
        <v>846</v>
      </c>
      <c r="F287" t="str">
        <f t="shared" si="4"/>
        <v>HOMEDI-p; Autoinjektor: 8051374000</v>
      </c>
    </row>
    <row r="288" spans="2:6" x14ac:dyDescent="0.25">
      <c r="B288" t="s">
        <v>8751</v>
      </c>
      <c r="C288" s="356">
        <v>8052534000</v>
      </c>
      <c r="D288" s="356" t="s">
        <v>839</v>
      </c>
      <c r="E288" s="359" t="s">
        <v>8183</v>
      </c>
      <c r="F288" t="str">
        <f t="shared" si="4"/>
        <v>HOMEDI-p; Bo Abrahamsen – Health consequences of: 8052534000</v>
      </c>
    </row>
    <row r="289" spans="2:6" x14ac:dyDescent="0.25">
      <c r="B289" t="s">
        <v>8752</v>
      </c>
      <c r="C289" s="356">
        <v>8052535000</v>
      </c>
      <c r="D289" s="356" t="s">
        <v>839</v>
      </c>
      <c r="E289" s="359" t="s">
        <v>8183</v>
      </c>
      <c r="F289" t="str">
        <f t="shared" si="4"/>
        <v>HOMEDI-p; Bo Abrahamsen – Health consequences of: 8052535000</v>
      </c>
    </row>
    <row r="290" spans="2:6" x14ac:dyDescent="0.25">
      <c r="B290" t="s">
        <v>5771</v>
      </c>
      <c r="C290" s="356">
        <v>8052084000</v>
      </c>
      <c r="D290" s="356" t="s">
        <v>839</v>
      </c>
      <c r="E290" s="356" t="s">
        <v>930</v>
      </c>
      <c r="F290" t="str">
        <f t="shared" si="4"/>
        <v>HOMEDI-p; Bo Abrahamsen. Osteroporose: 8052084000</v>
      </c>
    </row>
    <row r="291" spans="2:6" x14ac:dyDescent="0.25">
      <c r="B291" t="s">
        <v>5688</v>
      </c>
      <c r="C291" s="356">
        <v>1198002002</v>
      </c>
      <c r="D291" s="356" t="s">
        <v>839</v>
      </c>
      <c r="E291" s="369" t="s">
        <v>840</v>
      </c>
      <c r="F291" t="str">
        <f t="shared" si="4"/>
        <v>HOMEDI-p; Camilla Bendixen–Kardiologisk efterudd.: 1198002002</v>
      </c>
    </row>
    <row r="292" spans="2:6" x14ac:dyDescent="0.25">
      <c r="B292" t="s">
        <v>11000</v>
      </c>
      <c r="C292" s="356">
        <v>8052715000</v>
      </c>
      <c r="D292" s="356" t="s">
        <v>839</v>
      </c>
      <c r="E292" s="359" t="s">
        <v>10266</v>
      </c>
      <c r="F292" t="str">
        <f t="shared" si="4"/>
        <v>HOMEDI-p; Camilla Wong - PreCare: 8052715000</v>
      </c>
    </row>
    <row r="293" spans="2:6" x14ac:dyDescent="0.25">
      <c r="B293" t="s">
        <v>11012</v>
      </c>
      <c r="C293" s="356">
        <v>8052767000</v>
      </c>
      <c r="D293" s="356" t="s">
        <v>839</v>
      </c>
      <c r="E293" s="359" t="s">
        <v>10279</v>
      </c>
      <c r="F293" t="str">
        <f t="shared" si="4"/>
        <v>HOMEDI-p; Carsten Askov-Hansen - Nærklinik: 8052767000</v>
      </c>
    </row>
    <row r="294" spans="2:6" x14ac:dyDescent="0.25">
      <c r="B294" t="s">
        <v>5756</v>
      </c>
      <c r="C294" s="356">
        <v>8052008000</v>
      </c>
      <c r="D294" s="356" t="s">
        <v>839</v>
      </c>
      <c r="E294" s="356" t="s">
        <v>916</v>
      </c>
      <c r="F294" t="str">
        <f t="shared" si="4"/>
        <v>HOMEDI-p; Cecilie Egholm. Hjerterehabilitering: 8052008000</v>
      </c>
    </row>
    <row r="295" spans="2:6" x14ac:dyDescent="0.25">
      <c r="B295" t="s">
        <v>9822</v>
      </c>
      <c r="C295" s="356">
        <v>8052621000</v>
      </c>
      <c r="D295" s="356" t="s">
        <v>839</v>
      </c>
      <c r="E295" s="359" t="s">
        <v>9298</v>
      </c>
      <c r="F295" t="str">
        <f t="shared" si="4"/>
        <v>HOMEDI-p; Emil Eik Nielsen - Annuum: 8052621000</v>
      </c>
    </row>
    <row r="296" spans="2:6" x14ac:dyDescent="0.25">
      <c r="B296" t="s">
        <v>5793</v>
      </c>
      <c r="C296" s="356">
        <v>8052257000</v>
      </c>
      <c r="D296" s="356" t="s">
        <v>839</v>
      </c>
      <c r="E296" s="357" t="s">
        <v>952</v>
      </c>
      <c r="F296" t="str">
        <f t="shared" si="4"/>
        <v>HOMEDI-p; Gitte Kjærsgaard. Omstillingsprojekt i: 8052257000</v>
      </c>
    </row>
    <row r="297" spans="2:6" x14ac:dyDescent="0.25">
      <c r="B297" t="s">
        <v>5703</v>
      </c>
      <c r="C297" s="356">
        <v>8051546000</v>
      </c>
      <c r="D297" s="342" t="s">
        <v>839</v>
      </c>
      <c r="E297" s="342" t="s">
        <v>859</v>
      </c>
      <c r="F297" t="str">
        <f t="shared" si="4"/>
        <v>HOMEDI-p; Hans Ibsen - Blodtryk/karstivhed børn: 8051546000</v>
      </c>
    </row>
    <row r="298" spans="2:6" x14ac:dyDescent="0.25">
      <c r="B298" t="s">
        <v>5691</v>
      </c>
      <c r="C298" s="356">
        <v>8051359000</v>
      </c>
      <c r="D298" s="356" t="s">
        <v>839</v>
      </c>
      <c r="E298" s="356" t="s">
        <v>844</v>
      </c>
      <c r="F298" t="str">
        <f t="shared" si="4"/>
        <v>HOMEDI-p; Hans Ibsen: 8051359000</v>
      </c>
    </row>
    <row r="299" spans="2:6" x14ac:dyDescent="0.25">
      <c r="B299" t="s">
        <v>5820</v>
      </c>
      <c r="C299" s="356">
        <v>8052412000</v>
      </c>
      <c r="D299" s="356" t="s">
        <v>839</v>
      </c>
      <c r="E299" s="359" t="s">
        <v>980</v>
      </c>
      <c r="F299" t="str">
        <f t="shared" si="4"/>
        <v>HOMEDI-p; Henrik A. Sørensen–Virtuelt Ambulatorium: 8052412000</v>
      </c>
    </row>
    <row r="300" spans="2:6" x14ac:dyDescent="0.25">
      <c r="B300" t="s">
        <v>5698</v>
      </c>
      <c r="C300" s="356">
        <v>8051475000</v>
      </c>
      <c r="D300" s="356" t="s">
        <v>839</v>
      </c>
      <c r="E300" s="356" t="s">
        <v>853</v>
      </c>
      <c r="F300" t="str">
        <f t="shared" si="4"/>
        <v>HOMEDI-p; Henrik Ancher. Medicinsk Afdelingsalmene: 8051475000</v>
      </c>
    </row>
    <row r="301" spans="2:6" x14ac:dyDescent="0.25">
      <c r="B301" t="s">
        <v>5832</v>
      </c>
      <c r="C301" s="356">
        <v>8052482000</v>
      </c>
      <c r="D301" s="356" t="s">
        <v>839</v>
      </c>
      <c r="E301" s="359" t="s">
        <v>991</v>
      </c>
      <c r="F301" t="str">
        <f t="shared" si="4"/>
        <v>HOMEDI-p; Henrik Ancker Sørensen – Klinik for pa.: 8052482000</v>
      </c>
    </row>
    <row r="302" spans="2:6" x14ac:dyDescent="0.25">
      <c r="B302" t="s">
        <v>5807</v>
      </c>
      <c r="C302" s="356">
        <v>8052353000</v>
      </c>
      <c r="D302" s="356" t="s">
        <v>839</v>
      </c>
      <c r="E302" s="357" t="s">
        <v>967</v>
      </c>
      <c r="F302" t="str">
        <f t="shared" si="4"/>
        <v>HOMEDI-p; Ilan Raymond – CLEAR: 8052353000</v>
      </c>
    </row>
    <row r="303" spans="2:6" x14ac:dyDescent="0.25">
      <c r="B303" t="s">
        <v>11034</v>
      </c>
      <c r="C303" s="356">
        <v>8071169000</v>
      </c>
      <c r="D303" s="356" t="s">
        <v>839</v>
      </c>
      <c r="E303" s="359" t="s">
        <v>10300</v>
      </c>
      <c r="F303" t="str">
        <f t="shared" si="4"/>
        <v>HOMEDI-p; Ilan Raymond - Santorini: 8071169000</v>
      </c>
    </row>
    <row r="304" spans="2:6" x14ac:dyDescent="0.25">
      <c r="B304" t="s">
        <v>11010</v>
      </c>
      <c r="C304" s="356">
        <v>8052763000</v>
      </c>
      <c r="D304" s="356" t="s">
        <v>839</v>
      </c>
      <c r="E304" s="359" t="s">
        <v>10277</v>
      </c>
      <c r="F304" t="str">
        <f t="shared" si="4"/>
        <v>HOMEDI-p; Ilan Raymond, DanAF - Holbæk: 8052763000</v>
      </c>
    </row>
    <row r="305" spans="2:6" x14ac:dyDescent="0.25">
      <c r="B305" t="s">
        <v>11011</v>
      </c>
      <c r="C305" s="356">
        <v>8052765000</v>
      </c>
      <c r="D305" s="356" t="s">
        <v>839</v>
      </c>
      <c r="E305" s="359" t="s">
        <v>10278</v>
      </c>
      <c r="F305" t="str">
        <f t="shared" si="4"/>
        <v>HOMEDI-p; Ilan Raymond, DIACOR: 8052765000</v>
      </c>
    </row>
    <row r="306" spans="2:6" x14ac:dyDescent="0.25">
      <c r="B306" t="s">
        <v>8760</v>
      </c>
      <c r="C306" s="356">
        <v>8071114000</v>
      </c>
      <c r="D306" s="342" t="s">
        <v>839</v>
      </c>
      <c r="E306" s="370" t="s">
        <v>8191</v>
      </c>
      <c r="F306" t="str">
        <f t="shared" si="4"/>
        <v>HOMEDI-p; Ilan Raymond, Prominent: 8071114000</v>
      </c>
    </row>
    <row r="307" spans="2:6" x14ac:dyDescent="0.25">
      <c r="B307" t="s">
        <v>5701</v>
      </c>
      <c r="C307" s="356">
        <v>8051504000</v>
      </c>
      <c r="D307" s="356" t="s">
        <v>839</v>
      </c>
      <c r="E307" s="356" t="s">
        <v>857</v>
      </c>
      <c r="F307" t="str">
        <f t="shared" si="4"/>
        <v>HOMEDI-p; Ilan Raymond. Kardiologisk forskning: 8051504000</v>
      </c>
    </row>
    <row r="308" spans="2:6" x14ac:dyDescent="0.25">
      <c r="B308" t="s">
        <v>11007</v>
      </c>
      <c r="C308" s="356">
        <v>8052751000</v>
      </c>
      <c r="D308" s="356" t="s">
        <v>839</v>
      </c>
      <c r="E308" s="359" t="s">
        <v>10274</v>
      </c>
      <c r="F308" t="str">
        <f t="shared" si="4"/>
        <v>HOMEDI-p; Jesper Olund Christensen – IDA: 8052751000</v>
      </c>
    </row>
    <row r="309" spans="2:6" x14ac:dyDescent="0.25">
      <c r="B309" t="s">
        <v>5817</v>
      </c>
      <c r="C309" s="356">
        <v>8052398000</v>
      </c>
      <c r="D309" s="356" t="s">
        <v>839</v>
      </c>
      <c r="E309" s="359" t="s">
        <v>977</v>
      </c>
      <c r="F309" t="str">
        <f t="shared" si="4"/>
        <v>HOMEDI-p; Jesper Olund Christensen - KBP-042: 8052398000</v>
      </c>
    </row>
    <row r="310" spans="2:6" x14ac:dyDescent="0.25">
      <c r="B310" t="s">
        <v>5740</v>
      </c>
      <c r="C310" s="356">
        <v>8051927000</v>
      </c>
      <c r="D310" s="356" t="s">
        <v>839</v>
      </c>
      <c r="E310" s="356" t="s">
        <v>899</v>
      </c>
      <c r="F310" t="str">
        <f t="shared" si="4"/>
        <v>HOMEDI-p; Jesper Olund Christensen - Type 2 diabe.: 8051927000</v>
      </c>
    </row>
    <row r="311" spans="2:6" x14ac:dyDescent="0.25">
      <c r="B311" t="s">
        <v>9821</v>
      </c>
      <c r="C311" s="356">
        <v>8052617000</v>
      </c>
      <c r="D311" s="356" t="s">
        <v>839</v>
      </c>
      <c r="E311" s="359" t="s">
        <v>9297</v>
      </c>
      <c r="F311" t="str">
        <f t="shared" si="4"/>
        <v>HOMEDI-p; Joshua Feinberg - Women and atrial fibri: 8052617000</v>
      </c>
    </row>
    <row r="312" spans="2:6" x14ac:dyDescent="0.25">
      <c r="B312" t="s">
        <v>5774</v>
      </c>
      <c r="C312" s="356">
        <v>8052119000</v>
      </c>
      <c r="D312" s="356" t="s">
        <v>839</v>
      </c>
      <c r="E312" s="356" t="s">
        <v>933</v>
      </c>
      <c r="F312" t="str">
        <f t="shared" si="4"/>
        <v>HOMEDI-p; Keld Per Kjeldsen - Kalium og pludselig: 8052119000</v>
      </c>
    </row>
    <row r="313" spans="2:6" x14ac:dyDescent="0.25">
      <c r="B313" t="s">
        <v>5711</v>
      </c>
      <c r="C313" s="356">
        <v>8051690000</v>
      </c>
      <c r="D313" s="356" t="s">
        <v>839</v>
      </c>
      <c r="E313" s="356" t="s">
        <v>868</v>
      </c>
      <c r="F313" t="str">
        <f t="shared" si="4"/>
        <v>HOMEDI-p; Kristian Hvidt - Aorta study: 8051690000</v>
      </c>
    </row>
    <row r="314" spans="2:6" x14ac:dyDescent="0.25">
      <c r="B314" t="s">
        <v>5712</v>
      </c>
      <c r="C314" s="356">
        <v>8051696000</v>
      </c>
      <c r="D314" s="356" t="s">
        <v>839</v>
      </c>
      <c r="E314" s="356" t="s">
        <v>869</v>
      </c>
      <c r="F314" t="str">
        <f t="shared" si="4"/>
        <v>HOMEDI-p; Kristian Hvidt - Blodtryk/karstivh. børn: 8051696000</v>
      </c>
    </row>
    <row r="315" spans="2:6" x14ac:dyDescent="0.25">
      <c r="B315" t="s">
        <v>5728</v>
      </c>
      <c r="C315" s="356">
        <v>8051839000</v>
      </c>
      <c r="D315" s="356" t="s">
        <v>839</v>
      </c>
      <c r="E315" s="356" t="s">
        <v>885</v>
      </c>
      <c r="F315" t="str">
        <f t="shared" si="4"/>
        <v>HOMEDI-p; Kristian N. Hvidt - Hjertef. - Aor.stu.2: 8051839000</v>
      </c>
    </row>
    <row r="316" spans="2:6" x14ac:dyDescent="0.25">
      <c r="B316" t="s">
        <v>5722</v>
      </c>
      <c r="C316" s="356">
        <v>8051791000</v>
      </c>
      <c r="D316" s="356" t="s">
        <v>839</v>
      </c>
      <c r="E316" s="356" t="s">
        <v>879</v>
      </c>
      <c r="F316" t="str">
        <f t="shared" si="4"/>
        <v>HOMEDI-p; Kristian N. Hvidt - Hjertef. - Aortastu.: 8051791000</v>
      </c>
    </row>
    <row r="317" spans="2:6" x14ac:dyDescent="0.25">
      <c r="B317" t="s">
        <v>5830</v>
      </c>
      <c r="C317" s="356">
        <v>8052479000</v>
      </c>
      <c r="D317" s="356" t="s">
        <v>839</v>
      </c>
      <c r="E317" s="359" t="s">
        <v>989</v>
      </c>
      <c r="F317" t="str">
        <f t="shared" si="4"/>
        <v>HOMEDI-p; Lars Aaskilde – Arbejdsmiljøpuljen 2018: 8052479000</v>
      </c>
    </row>
    <row r="318" spans="2:6" x14ac:dyDescent="0.25">
      <c r="B318" t="s">
        <v>5690</v>
      </c>
      <c r="C318" s="356">
        <v>8051349000</v>
      </c>
      <c r="D318" s="356" t="s">
        <v>839</v>
      </c>
      <c r="E318" s="356" t="s">
        <v>843</v>
      </c>
      <c r="F318" t="str">
        <f t="shared" si="4"/>
        <v>HOMEDI-p; Linda Frehr Holm. Kardiologisk efterudd.: 8051349000</v>
      </c>
    </row>
    <row r="319" spans="2:6" x14ac:dyDescent="0.25">
      <c r="B319" t="s">
        <v>5775</v>
      </c>
      <c r="C319" s="356">
        <v>8052126000</v>
      </c>
      <c r="D319" s="356" t="s">
        <v>839</v>
      </c>
      <c r="E319" s="356" t="s">
        <v>934</v>
      </c>
      <c r="F319" t="str">
        <f t="shared" si="4"/>
        <v>HOMEDI-p; Magnus Thorsten Jensen - KOL og Betablok: 8052126000</v>
      </c>
    </row>
    <row r="320" spans="2:6" x14ac:dyDescent="0.25">
      <c r="B320" t="s">
        <v>5734</v>
      </c>
      <c r="C320" s="356">
        <v>8051880000</v>
      </c>
      <c r="D320" s="356" t="s">
        <v>839</v>
      </c>
      <c r="E320" s="356" t="s">
        <v>892</v>
      </c>
      <c r="F320" t="str">
        <f t="shared" si="4"/>
        <v>HOMEDI-p; Mette Lindhardt - Procalcitonin som mar.: 8051880000</v>
      </c>
    </row>
    <row r="321" spans="2:6" x14ac:dyDescent="0.25">
      <c r="B321" t="s">
        <v>8750</v>
      </c>
      <c r="C321" s="356">
        <v>8052533000</v>
      </c>
      <c r="D321" s="356" t="s">
        <v>839</v>
      </c>
      <c r="E321" s="359" t="s">
        <v>8182</v>
      </c>
      <c r="F321" t="str">
        <f t="shared" si="4"/>
        <v>HOMEDI-p; Michael Hecht Olsen – Danblock: 8052533000</v>
      </c>
    </row>
    <row r="322" spans="2:6" x14ac:dyDescent="0.25">
      <c r="B322" t="s">
        <v>8756</v>
      </c>
      <c r="C322" s="356">
        <v>8052564000</v>
      </c>
      <c r="D322" s="356" t="s">
        <v>839</v>
      </c>
      <c r="E322" s="359" t="s">
        <v>8187</v>
      </c>
      <c r="F322" t="str">
        <f t="shared" si="4"/>
        <v>HOMEDI-p; Michael Hecht Olsen - The Danish Atrial: 8052564000</v>
      </c>
    </row>
    <row r="323" spans="2:6" x14ac:dyDescent="0.25">
      <c r="B323" t="s">
        <v>11026</v>
      </c>
      <c r="C323" s="356">
        <v>8052865000</v>
      </c>
      <c r="D323" s="356" t="s">
        <v>839</v>
      </c>
      <c r="E323" s="359" t="s">
        <v>10293</v>
      </c>
      <c r="F323" t="str">
        <f t="shared" si="4"/>
        <v>HOMEDI-p; Michael Hecht Olsen- Opti-Heart– Scholar: 8052865000</v>
      </c>
    </row>
    <row r="324" spans="2:6" x14ac:dyDescent="0.25">
      <c r="B324" t="s">
        <v>5789</v>
      </c>
      <c r="C324" s="356">
        <v>8052230000</v>
      </c>
      <c r="D324" s="356" t="s">
        <v>839</v>
      </c>
      <c r="E324" s="356" t="s">
        <v>948</v>
      </c>
      <c r="F324" t="str">
        <f t="shared" si="4"/>
        <v>HOMEDI-p; Michael Hecht Olsen. Intens: 8052230000</v>
      </c>
    </row>
    <row r="325" spans="2:6" x14ac:dyDescent="0.25">
      <c r="B325" t="s">
        <v>11023</v>
      </c>
      <c r="C325" s="356">
        <v>8052842000</v>
      </c>
      <c r="D325" s="356" t="s">
        <v>839</v>
      </c>
      <c r="E325" s="359" t="s">
        <v>10290</v>
      </c>
      <c r="F325" t="str">
        <f t="shared" si="4"/>
        <v>HOMEDI-p; Morten Kofod Lindhardt - CADDY: 8052842000</v>
      </c>
    </row>
    <row r="326" spans="2:6" x14ac:dyDescent="0.25">
      <c r="B326" t="s">
        <v>11002</v>
      </c>
      <c r="C326" s="356">
        <v>8052718000</v>
      </c>
      <c r="D326" s="356" t="s">
        <v>839</v>
      </c>
      <c r="E326" s="359" t="s">
        <v>10268</v>
      </c>
      <c r="F326" t="str">
        <f t="shared" si="4"/>
        <v>HOMEDI-p; Morten Kofod Lindhardt – CDDI BAY19748: 8052718000</v>
      </c>
    </row>
    <row r="327" spans="2:6" x14ac:dyDescent="0.25">
      <c r="B327" t="s">
        <v>11029</v>
      </c>
      <c r="C327" s="356">
        <v>8071157000</v>
      </c>
      <c r="D327" s="356" t="s">
        <v>839</v>
      </c>
      <c r="E327" s="359" t="s">
        <v>10268</v>
      </c>
      <c r="F327" t="str">
        <f t="shared" si="4"/>
        <v>HOMEDI-p; Morten Kofod Lindhardt – CDDI BAY19748: 8071157000</v>
      </c>
    </row>
    <row r="328" spans="2:6" x14ac:dyDescent="0.25">
      <c r="B328" t="s">
        <v>11016</v>
      </c>
      <c r="C328" s="356">
        <v>8052788000</v>
      </c>
      <c r="D328" s="356" t="s">
        <v>839</v>
      </c>
      <c r="E328" s="359" t="s">
        <v>10283</v>
      </c>
      <c r="F328" t="str">
        <f t="shared" si="4"/>
        <v>HOMEDI-p; Morten Kofod Lindhardt - Danward: 8052788000</v>
      </c>
    </row>
    <row r="329" spans="2:6" x14ac:dyDescent="0.25">
      <c r="B329" t="s">
        <v>11032</v>
      </c>
      <c r="C329" s="356">
        <v>8071163000</v>
      </c>
      <c r="D329" s="356" t="s">
        <v>839</v>
      </c>
      <c r="E329" s="359" t="s">
        <v>10298</v>
      </c>
      <c r="F329" t="str">
        <f t="shared" si="4"/>
        <v>HOMEDI-p; Morten Kofod Lindhardt – Finearts: 8071163000</v>
      </c>
    </row>
    <row r="330" spans="2:6" x14ac:dyDescent="0.25">
      <c r="B330" t="s">
        <v>11027</v>
      </c>
      <c r="C330" s="356">
        <v>8052870000</v>
      </c>
      <c r="D330" s="356" t="s">
        <v>839</v>
      </c>
      <c r="E330" s="359" t="s">
        <v>10294</v>
      </c>
      <c r="F330" t="str">
        <f t="shared" si="4"/>
        <v>HOMEDI-p; Morten Kofod Lindhardt – Primetime: 8052870000</v>
      </c>
    </row>
    <row r="331" spans="2:6" x14ac:dyDescent="0.25">
      <c r="B331" t="s">
        <v>11033</v>
      </c>
      <c r="C331" s="356">
        <v>8071164000</v>
      </c>
      <c r="D331" s="356" t="s">
        <v>839</v>
      </c>
      <c r="E331" s="359" t="s">
        <v>10299</v>
      </c>
      <c r="F331" t="str">
        <f t="shared" ref="F331:F394" si="5">CONCATENATE(D331,";"," ",E331,":"," ",C331)</f>
        <v>HOMEDI-p; Morten Kofod Lindhardt - Puccini Bay: 8071164000</v>
      </c>
    </row>
    <row r="332" spans="2:6" x14ac:dyDescent="0.25">
      <c r="B332" t="s">
        <v>11031</v>
      </c>
      <c r="C332" s="356">
        <v>8071162000</v>
      </c>
      <c r="D332" s="356" t="s">
        <v>839</v>
      </c>
      <c r="E332" s="359" t="s">
        <v>10297</v>
      </c>
      <c r="F332" t="str">
        <f t="shared" si="5"/>
        <v>HOMEDI-p; Morten Kofod Lindhardt – RefineDr: 8071162000</v>
      </c>
    </row>
    <row r="333" spans="2:6" x14ac:dyDescent="0.25">
      <c r="B333" t="s">
        <v>11017</v>
      </c>
      <c r="C333" s="356">
        <v>8052789000</v>
      </c>
      <c r="D333" s="356" t="s">
        <v>839</v>
      </c>
      <c r="E333" s="359" t="s">
        <v>10284</v>
      </c>
      <c r="F333" t="str">
        <f t="shared" si="5"/>
        <v>HOMEDI-p; Morten Kofod Lindhardt - TODD: 8052789000</v>
      </c>
    </row>
    <row r="334" spans="2:6" x14ac:dyDescent="0.25">
      <c r="B334" t="s">
        <v>11004</v>
      </c>
      <c r="C334" s="356">
        <v>8052730000</v>
      </c>
      <c r="D334" s="356" t="s">
        <v>839</v>
      </c>
      <c r="E334" s="359" t="s">
        <v>10270</v>
      </c>
      <c r="F334" t="str">
        <f t="shared" si="5"/>
        <v>HOMEDI-p; Morten Kofod Lindhardt –Concord BAY18748: 8052730000</v>
      </c>
    </row>
    <row r="335" spans="2:6" x14ac:dyDescent="0.25">
      <c r="B335" t="s">
        <v>11003</v>
      </c>
      <c r="C335" s="356">
        <v>8052729000</v>
      </c>
      <c r="D335" s="356" t="s">
        <v>839</v>
      </c>
      <c r="E335" s="359" t="s">
        <v>10269</v>
      </c>
      <c r="F335" t="str">
        <f t="shared" si="5"/>
        <v>HOMEDI-p; Morten Kofod Lindhardt –PhaseIbBay 19748: 8052729000</v>
      </c>
    </row>
    <row r="336" spans="2:6" x14ac:dyDescent="0.25">
      <c r="B336" t="s">
        <v>11030</v>
      </c>
      <c r="C336" s="356">
        <v>8071158000</v>
      </c>
      <c r="D336" s="356" t="s">
        <v>839</v>
      </c>
      <c r="E336" s="359" t="s">
        <v>10296</v>
      </c>
      <c r="F336" t="str">
        <f t="shared" si="5"/>
        <v>HOMEDI-p; Morten Kofod Lindhardt–Concord BAY18748: 8071158000</v>
      </c>
    </row>
    <row r="337" spans="2:6" x14ac:dyDescent="0.25">
      <c r="B337" t="s">
        <v>11028</v>
      </c>
      <c r="C337" s="356">
        <v>8071156000</v>
      </c>
      <c r="D337" s="356" t="s">
        <v>839</v>
      </c>
      <c r="E337" s="359" t="s">
        <v>10295</v>
      </c>
      <c r="F337" t="str">
        <f t="shared" si="5"/>
        <v>HOMEDI-p; Morten Kofod Lindhardt–PhaseIbBay 19748: 8071156000</v>
      </c>
    </row>
    <row r="338" spans="2:6" x14ac:dyDescent="0.25">
      <c r="B338" t="s">
        <v>5702</v>
      </c>
      <c r="C338" s="356">
        <v>8051525000</v>
      </c>
      <c r="D338" s="356" t="s">
        <v>839</v>
      </c>
      <c r="E338" s="356" t="s">
        <v>858</v>
      </c>
      <c r="F338" t="str">
        <f t="shared" si="5"/>
        <v>HOMEDI-p; Natasha Roseva-Nielsen - Atmoshere: 8051525000</v>
      </c>
    </row>
    <row r="339" spans="2:6" x14ac:dyDescent="0.25">
      <c r="B339" t="s">
        <v>5705</v>
      </c>
      <c r="C339" s="356">
        <v>8051577000</v>
      </c>
      <c r="D339" s="356" t="s">
        <v>839</v>
      </c>
      <c r="E339" s="356" t="s">
        <v>861</v>
      </c>
      <c r="F339" t="str">
        <f t="shared" si="5"/>
        <v>HOMEDI-p; Natasha Roseva-Nielsen - Signify: 8051577000</v>
      </c>
    </row>
    <row r="340" spans="2:6" x14ac:dyDescent="0.25">
      <c r="B340" t="s">
        <v>5813</v>
      </c>
      <c r="C340" s="356">
        <v>8052388000</v>
      </c>
      <c r="D340" s="356" t="s">
        <v>839</v>
      </c>
      <c r="E340" s="357" t="s">
        <v>973</v>
      </c>
      <c r="F340" t="str">
        <f t="shared" si="5"/>
        <v>HOMEDI-p; Niels Lykkegaard – Effekten af Magnesium: 8052388000</v>
      </c>
    </row>
    <row r="341" spans="2:6" x14ac:dyDescent="0.25">
      <c r="B341" t="s">
        <v>5729</v>
      </c>
      <c r="C341" s="356">
        <v>8051863000</v>
      </c>
      <c r="D341" s="356" t="s">
        <v>839</v>
      </c>
      <c r="E341" s="356" t="s">
        <v>886</v>
      </c>
      <c r="F341" t="str">
        <f t="shared" si="5"/>
        <v>HOMEDI-p; Niels Løkkegaard - Epotin Beta Nefrologi: 8051863000</v>
      </c>
    </row>
    <row r="342" spans="2:6" x14ac:dyDescent="0.25">
      <c r="B342" t="s">
        <v>5694</v>
      </c>
      <c r="C342" s="356">
        <v>8051395000</v>
      </c>
      <c r="D342" s="356" t="s">
        <v>839</v>
      </c>
      <c r="E342" s="356" t="s">
        <v>847</v>
      </c>
      <c r="F342" t="str">
        <f t="shared" si="5"/>
        <v>HOMEDI-p; Niels Løkkegaard. Shire: 8051395000</v>
      </c>
    </row>
    <row r="343" spans="2:6" x14ac:dyDescent="0.25">
      <c r="B343" t="s">
        <v>5797</v>
      </c>
      <c r="C343" s="356">
        <v>8052298000</v>
      </c>
      <c r="D343" s="356" t="s">
        <v>839</v>
      </c>
      <c r="E343" s="357" t="s">
        <v>957</v>
      </c>
      <c r="F343" t="str">
        <f t="shared" si="5"/>
        <v>HOMEDI-p; Per Birger Johansen. MAXIMISE: 8052298000</v>
      </c>
    </row>
    <row r="344" spans="2:6" x14ac:dyDescent="0.25">
      <c r="B344" t="s">
        <v>5738</v>
      </c>
      <c r="C344" s="356">
        <v>8051920000</v>
      </c>
      <c r="D344" s="356" t="s">
        <v>839</v>
      </c>
      <c r="E344" s="356" t="s">
        <v>897</v>
      </c>
      <c r="F344" t="str">
        <f t="shared" si="5"/>
        <v>HOMEDI-p; Per Eliasen - Candys Foundation: 8051920000</v>
      </c>
    </row>
    <row r="345" spans="2:6" x14ac:dyDescent="0.25">
      <c r="B345" t="s">
        <v>5720</v>
      </c>
      <c r="C345" s="356">
        <v>8051752000</v>
      </c>
      <c r="D345" s="356" t="s">
        <v>839</v>
      </c>
      <c r="E345" s="356" t="s">
        <v>877</v>
      </c>
      <c r="F345" t="str">
        <f t="shared" si="5"/>
        <v>HOMEDI-p; Per Johansen - ActFAST: 8051752000</v>
      </c>
    </row>
    <row r="346" spans="2:6" x14ac:dyDescent="0.25">
      <c r="B346" t="s">
        <v>5708</v>
      </c>
      <c r="C346" s="356">
        <v>8051630000</v>
      </c>
      <c r="D346" s="356" t="s">
        <v>839</v>
      </c>
      <c r="E346" s="356" t="s">
        <v>865</v>
      </c>
      <c r="F346" t="str">
        <f t="shared" si="5"/>
        <v>HOMEDI-p; Per Johansen - Arthritis clinic pathway: 8051630000</v>
      </c>
    </row>
    <row r="347" spans="2:6" x14ac:dyDescent="0.25">
      <c r="B347" t="s">
        <v>5716</v>
      </c>
      <c r="C347" s="356">
        <v>8051730000</v>
      </c>
      <c r="D347" s="356" t="s">
        <v>839</v>
      </c>
      <c r="E347" s="356" t="s">
        <v>873</v>
      </c>
      <c r="F347" t="str">
        <f t="shared" si="5"/>
        <v>HOMEDI-p; Per Johansen - Golimu./placebo rygs.gigt: 8051730000</v>
      </c>
    </row>
    <row r="348" spans="2:6" x14ac:dyDescent="0.25">
      <c r="B348" t="s">
        <v>5725</v>
      </c>
      <c r="C348" s="356">
        <v>8051817000</v>
      </c>
      <c r="D348" s="356" t="s">
        <v>839</v>
      </c>
      <c r="E348" s="356" t="s">
        <v>882</v>
      </c>
      <c r="F348" t="str">
        <f t="shared" si="5"/>
        <v>HOMEDI-p; Per Johansen - Haqimono: 8051817000</v>
      </c>
    </row>
    <row r="349" spans="2:6" x14ac:dyDescent="0.25">
      <c r="B349" t="s">
        <v>5739</v>
      </c>
      <c r="C349" s="356">
        <v>8051926000</v>
      </c>
      <c r="D349" s="356" t="s">
        <v>839</v>
      </c>
      <c r="E349" s="356" t="s">
        <v>898</v>
      </c>
      <c r="F349" t="str">
        <f t="shared" si="5"/>
        <v>HOMEDI-p; Per Johansen - NANCY: 8051926000</v>
      </c>
    </row>
    <row r="350" spans="2:6" x14ac:dyDescent="0.25">
      <c r="B350" t="s">
        <v>5724</v>
      </c>
      <c r="C350" s="356">
        <v>8051816000</v>
      </c>
      <c r="D350" s="356" t="s">
        <v>839</v>
      </c>
      <c r="E350" s="356" t="s">
        <v>881</v>
      </c>
      <c r="F350" t="str">
        <f t="shared" si="5"/>
        <v>HOMEDI-p; Per Johansen - Radius: 8051816000</v>
      </c>
    </row>
    <row r="351" spans="2:6" x14ac:dyDescent="0.25">
      <c r="B351" t="s">
        <v>5737</v>
      </c>
      <c r="C351" s="356">
        <v>8051917000</v>
      </c>
      <c r="D351" s="356" t="s">
        <v>839</v>
      </c>
      <c r="E351" s="356" t="s">
        <v>896</v>
      </c>
      <c r="F351" t="str">
        <f t="shared" si="5"/>
        <v>HOMEDI-p; Per Johansen-Beh. ved tidl. rheum. Arth.: 8051917000</v>
      </c>
    </row>
    <row r="352" spans="2:6" x14ac:dyDescent="0.25">
      <c r="B352" t="s">
        <v>5781</v>
      </c>
      <c r="C352" s="356">
        <v>8052169000</v>
      </c>
      <c r="D352" s="356" t="s">
        <v>839</v>
      </c>
      <c r="E352" s="356" t="s">
        <v>940</v>
      </c>
      <c r="F352" t="str">
        <f t="shared" si="5"/>
        <v>HOMEDI-p; Peter Michael Nielsen - HALF-SIS: 8052169000</v>
      </c>
    </row>
    <row r="353" spans="2:6" x14ac:dyDescent="0.25">
      <c r="B353" t="s">
        <v>10996</v>
      </c>
      <c r="C353" s="356">
        <v>8052685000</v>
      </c>
      <c r="D353" s="356" t="s">
        <v>839</v>
      </c>
      <c r="E353" s="359" t="s">
        <v>10262</v>
      </c>
      <c r="F353" t="str">
        <f t="shared" si="5"/>
        <v>HOMEDI-p; Peter Michael Nielsen – AAL: 8052685000</v>
      </c>
    </row>
    <row r="354" spans="2:6" x14ac:dyDescent="0.25">
      <c r="B354" t="s">
        <v>5747</v>
      </c>
      <c r="C354" s="356">
        <v>8051967000</v>
      </c>
      <c r="D354" s="356" t="s">
        <v>839</v>
      </c>
      <c r="E354" s="356" t="s">
        <v>906</v>
      </c>
      <c r="F354" t="str">
        <f t="shared" si="5"/>
        <v>HOMEDI-p; Sara Fokdal - Forebygtelse af genindlæg.: 8051967000</v>
      </c>
    </row>
    <row r="355" spans="2:6" x14ac:dyDescent="0.25">
      <c r="B355" t="s">
        <v>5773</v>
      </c>
      <c r="C355" s="356">
        <v>8052118000</v>
      </c>
      <c r="D355" s="356" t="s">
        <v>839</v>
      </c>
      <c r="E355" s="356" t="s">
        <v>932</v>
      </c>
      <c r="F355" t="str">
        <f t="shared" si="5"/>
        <v>HOMEDI-p; Sara Fokdal. Prædiktive forhold og impl.: 8052118000</v>
      </c>
    </row>
    <row r="356" spans="2:6" x14ac:dyDescent="0.25">
      <c r="B356" t="s">
        <v>5819</v>
      </c>
      <c r="C356" s="356">
        <v>8052402000</v>
      </c>
      <c r="D356" s="356" t="s">
        <v>839</v>
      </c>
      <c r="E356" s="359" t="s">
        <v>979</v>
      </c>
      <c r="F356" t="str">
        <f t="shared" si="5"/>
        <v>HOMEDI-p; Solvejg G. H. Pedersen – Har du sovet g.: 8052402000</v>
      </c>
    </row>
    <row r="357" spans="2:6" x14ac:dyDescent="0.25">
      <c r="B357" t="s">
        <v>8770</v>
      </c>
      <c r="C357" s="356" t="s">
        <v>8204</v>
      </c>
      <c r="D357" s="356" t="s">
        <v>839</v>
      </c>
      <c r="E357" s="356" t="s">
        <v>8205</v>
      </c>
      <c r="F357" t="str">
        <f t="shared" si="5"/>
        <v>HOMEDI-p; Steno - Holbæk Medicin endokrinologi amb: 7565-1103</v>
      </c>
    </row>
    <row r="358" spans="2:6" x14ac:dyDescent="0.25">
      <c r="B358" t="s">
        <v>8768</v>
      </c>
      <c r="C358" s="356" t="s">
        <v>8200</v>
      </c>
      <c r="D358" s="356" t="s">
        <v>839</v>
      </c>
      <c r="E358" s="356" t="s">
        <v>8201</v>
      </c>
      <c r="F358" t="str">
        <f t="shared" si="5"/>
        <v>HOMEDI-p; Steno - Holbæk Medicin sengeafsnit 04-5: 1312-1103</v>
      </c>
    </row>
    <row r="359" spans="2:6" x14ac:dyDescent="0.25">
      <c r="B359" t="s">
        <v>5710</v>
      </c>
      <c r="C359" s="356">
        <v>8051656000</v>
      </c>
      <c r="D359" s="356" t="s">
        <v>839</v>
      </c>
      <c r="E359" s="356" t="s">
        <v>867</v>
      </c>
      <c r="F359" t="str">
        <f t="shared" si="5"/>
        <v>HOMEDI-p; Stine Brøndum Andersen - Neonutri (RSSF): 8051656000</v>
      </c>
    </row>
    <row r="360" spans="2:6" x14ac:dyDescent="0.25">
      <c r="B360" t="s">
        <v>5770</v>
      </c>
      <c r="C360" s="356">
        <v>8052083000</v>
      </c>
      <c r="D360" s="356" t="s">
        <v>839</v>
      </c>
      <c r="E360" s="356" t="s">
        <v>929</v>
      </c>
      <c r="F360" t="str">
        <f t="shared" si="5"/>
        <v>HOMEDI-p; TosUltra - Reuma.Amb. Med. Afd. Holbæk: 8052083000</v>
      </c>
    </row>
    <row r="361" spans="2:6" x14ac:dyDescent="0.25">
      <c r="B361" t="s">
        <v>5731</v>
      </c>
      <c r="C361" s="356">
        <v>8051875000</v>
      </c>
      <c r="D361" s="356" t="s">
        <v>839</v>
      </c>
      <c r="E361" s="356" t="s">
        <v>889</v>
      </c>
      <c r="F361" t="str">
        <f t="shared" si="5"/>
        <v>HOMEDI-p; Ulla Overgaard Andersen - hypertonikere: 8051875000</v>
      </c>
    </row>
    <row r="362" spans="2:6" x14ac:dyDescent="0.25">
      <c r="B362" t="s">
        <v>5801</v>
      </c>
      <c r="C362" s="356">
        <v>8052326000</v>
      </c>
      <c r="D362" s="356" t="s">
        <v>839</v>
      </c>
      <c r="E362" s="357" t="s">
        <v>961</v>
      </c>
      <c r="F362" t="str">
        <f t="shared" si="5"/>
        <v>HOMEDI-p; Ulla Overgaard Andersen - Lakridsprojek.: 8052326000</v>
      </c>
    </row>
    <row r="363" spans="2:6" x14ac:dyDescent="0.25">
      <c r="B363" t="s">
        <v>5835</v>
      </c>
      <c r="C363" s="356">
        <v>8052486000</v>
      </c>
      <c r="D363" s="356" t="s">
        <v>839</v>
      </c>
      <c r="E363" s="359" t="s">
        <v>994</v>
      </c>
      <c r="F363" t="str">
        <f t="shared" si="5"/>
        <v>HOMEDI-p; Ulla Overgaard Andersen – Selvmålerenhe.: 8052486000</v>
      </c>
    </row>
    <row r="364" spans="2:6" x14ac:dyDescent="0.25">
      <c r="B364" t="s">
        <v>5806</v>
      </c>
      <c r="C364" s="356">
        <v>8052352000</v>
      </c>
      <c r="D364" s="356" t="s">
        <v>839</v>
      </c>
      <c r="E364" s="357" t="s">
        <v>966</v>
      </c>
      <c r="F364" t="str">
        <f t="shared" si="5"/>
        <v>HOMEDI-p; Vibeke Bønnelykke Sørensen – Opfølgning : 8052352000</v>
      </c>
    </row>
    <row r="365" spans="2:6" x14ac:dyDescent="0.25">
      <c r="B365" t="s">
        <v>10994</v>
      </c>
      <c r="C365" s="356">
        <v>8052666000</v>
      </c>
      <c r="D365" s="356" t="s">
        <v>839</v>
      </c>
      <c r="E365" s="359" t="s">
        <v>10260</v>
      </c>
      <c r="F365" t="str">
        <f t="shared" si="5"/>
        <v>HOMEDI-p; Yashar Ostadahmadli – Dia-heart studiet: 8052666000</v>
      </c>
    </row>
    <row r="366" spans="2:6" x14ac:dyDescent="0.25">
      <c r="B366" t="s">
        <v>5868</v>
      </c>
      <c r="C366" s="356" t="s">
        <v>1087</v>
      </c>
      <c r="D366" s="356" t="s">
        <v>1088</v>
      </c>
      <c r="E366" s="356" t="s">
        <v>1089</v>
      </c>
      <c r="F366" t="str">
        <f t="shared" si="5"/>
        <v>HOMEDIRAMB; Reuma.AMB - Medicin - Holbæk: 103-1298</v>
      </c>
    </row>
    <row r="367" spans="2:6" x14ac:dyDescent="0.25">
      <c r="B367" t="s">
        <v>5851</v>
      </c>
      <c r="C367" s="356" t="s">
        <v>1036</v>
      </c>
      <c r="D367" s="356" t="s">
        <v>1037</v>
      </c>
      <c r="E367" s="356" t="s">
        <v>1038</v>
      </c>
      <c r="F367" t="str">
        <f t="shared" si="5"/>
        <v>HOORTO; Ortopædkirurgisk Afdeling - Holbæk: 103-1120</v>
      </c>
    </row>
    <row r="368" spans="2:6" x14ac:dyDescent="0.25">
      <c r="B368" t="s">
        <v>5713</v>
      </c>
      <c r="C368" s="356">
        <v>8051703000</v>
      </c>
      <c r="D368" s="356" t="s">
        <v>870</v>
      </c>
      <c r="E368" s="356" t="s">
        <v>866</v>
      </c>
      <c r="F368" t="str">
        <f t="shared" si="5"/>
        <v>HOORTO-p; ???: 8051703000</v>
      </c>
    </row>
    <row r="369" spans="2:6" x14ac:dyDescent="0.25">
      <c r="B369" t="s">
        <v>5741</v>
      </c>
      <c r="C369" s="356">
        <v>8051931000</v>
      </c>
      <c r="D369" s="356" t="s">
        <v>870</v>
      </c>
      <c r="E369" s="356" t="s">
        <v>900</v>
      </c>
      <c r="F369" t="str">
        <f t="shared" si="5"/>
        <v>HOORTO-p; Anders Thorsmark Høj - Calviklen: 8051931000</v>
      </c>
    </row>
    <row r="370" spans="2:6" x14ac:dyDescent="0.25">
      <c r="B370" t="s">
        <v>5746</v>
      </c>
      <c r="C370" s="356">
        <v>8051965000</v>
      </c>
      <c r="D370" s="356" t="s">
        <v>870</v>
      </c>
      <c r="E370" s="356" t="s">
        <v>905</v>
      </c>
      <c r="F370" t="str">
        <f t="shared" si="5"/>
        <v>HOORTO-p; Anders Thorsmark Høj - Calviklen2: 8051965000</v>
      </c>
    </row>
    <row r="371" spans="2:6" x14ac:dyDescent="0.25">
      <c r="B371" t="s">
        <v>11025</v>
      </c>
      <c r="C371" s="356">
        <v>8052855000</v>
      </c>
      <c r="D371" s="356" t="s">
        <v>870</v>
      </c>
      <c r="E371" s="359" t="s">
        <v>10292</v>
      </c>
      <c r="F371" t="str">
        <f t="shared" si="5"/>
        <v>HOORTO-p; Hans-Ulrik Toftehøj - SENSE: 8052855000</v>
      </c>
    </row>
    <row r="372" spans="2:6" x14ac:dyDescent="0.25">
      <c r="B372" t="s">
        <v>11038</v>
      </c>
      <c r="C372" s="356" t="s">
        <v>10310</v>
      </c>
      <c r="D372" s="356" t="s">
        <v>870</v>
      </c>
      <c r="E372" s="356" t="s">
        <v>10311</v>
      </c>
      <c r="F372" t="str">
        <f t="shared" si="5"/>
        <v>HOORTO-p; Steno - Holbæk Ortopædkirurgisk Afdeling: 1126-1042</v>
      </c>
    </row>
    <row r="373" spans="2:6" x14ac:dyDescent="0.25">
      <c r="B373" t="s">
        <v>5763</v>
      </c>
      <c r="C373" s="356">
        <v>8052033000</v>
      </c>
      <c r="D373" s="356" t="s">
        <v>870</v>
      </c>
      <c r="E373" s="356" t="s">
        <v>923</v>
      </c>
      <c r="F373" t="str">
        <f t="shared" si="5"/>
        <v>HOORTO-p; Sunde relationer med afsæt i Mening &amp; S.: 8052033000</v>
      </c>
    </row>
    <row r="374" spans="2:6" x14ac:dyDescent="0.25">
      <c r="B374" t="s">
        <v>8753</v>
      </c>
      <c r="C374" s="356">
        <v>8052543000</v>
      </c>
      <c r="D374" s="356" t="s">
        <v>870</v>
      </c>
      <c r="E374" s="356" t="s">
        <v>8184</v>
      </c>
      <c r="F374" t="str">
        <f t="shared" si="5"/>
        <v>HOORTO-p; Ulla Riis Madsen – Amput Post Doc - Eks.: 8052543000</v>
      </c>
    </row>
    <row r="375" spans="2:6" x14ac:dyDescent="0.25">
      <c r="B375" t="s">
        <v>8757</v>
      </c>
      <c r="C375" s="356">
        <v>8052570000</v>
      </c>
      <c r="D375" s="356" t="s">
        <v>870</v>
      </c>
      <c r="E375" s="359" t="s">
        <v>8188</v>
      </c>
      <c r="F375" t="str">
        <f t="shared" si="5"/>
        <v>HOORTO-p; Ulla Riis Madsen – Amput Post Doc - nat.: 8052570000</v>
      </c>
    </row>
    <row r="376" spans="2:6" x14ac:dyDescent="0.25">
      <c r="B376" t="s">
        <v>5827</v>
      </c>
      <c r="C376" s="356">
        <v>8052464000</v>
      </c>
      <c r="D376" s="356" t="s">
        <v>870</v>
      </c>
      <c r="E376" s="356" t="s">
        <v>987</v>
      </c>
      <c r="F376" t="str">
        <f t="shared" si="5"/>
        <v>HOORTO-p; Ulla Riis Madsen - Amput Post Doc: 8052464000</v>
      </c>
    </row>
    <row r="377" spans="2:6" x14ac:dyDescent="0.25">
      <c r="B377" t="s">
        <v>11008</v>
      </c>
      <c r="C377" s="356">
        <v>8052752000</v>
      </c>
      <c r="D377" s="356" t="s">
        <v>870</v>
      </c>
      <c r="E377" s="359" t="s">
        <v>10275</v>
      </c>
      <c r="F377" t="str">
        <f t="shared" si="5"/>
        <v>HOORTO-p; Ulla Riis Madsen – VIRSA: 8052752000</v>
      </c>
    </row>
    <row r="378" spans="2:6" x14ac:dyDescent="0.25">
      <c r="B378" t="s">
        <v>5852</v>
      </c>
      <c r="C378" s="356" t="s">
        <v>1039</v>
      </c>
      <c r="D378" s="356" t="s">
        <v>1040</v>
      </c>
      <c r="E378" s="356" t="s">
        <v>1041</v>
      </c>
      <c r="F378" t="str">
        <f t="shared" si="5"/>
        <v>HOORTOSEAM; Sengeafsn./Amb. - Ortopædkirurgi - Holb.: 103-1122</v>
      </c>
    </row>
    <row r="379" spans="2:6" x14ac:dyDescent="0.25">
      <c r="B379" t="s">
        <v>5874</v>
      </c>
      <c r="C379" s="360" t="s">
        <v>1104</v>
      </c>
      <c r="D379" s="356" t="s">
        <v>1105</v>
      </c>
      <c r="E379" s="356" t="s">
        <v>1106</v>
      </c>
      <c r="F379" t="str">
        <f t="shared" si="5"/>
        <v>HOPÆDI; Pædiatrisk Afdeling - Holbæk: 103-1362</v>
      </c>
    </row>
    <row r="380" spans="2:6" x14ac:dyDescent="0.25">
      <c r="B380" t="s">
        <v>8765</v>
      </c>
      <c r="C380" s="356" t="s">
        <v>1111</v>
      </c>
      <c r="D380" s="356" t="s">
        <v>1112</v>
      </c>
      <c r="E380" s="356" t="s">
        <v>8197</v>
      </c>
      <c r="F380" t="str">
        <f t="shared" si="5"/>
        <v>HOPÆDIAMB; Ambulatorie - Børne- og Ungeafd - Holbæk: 103-1368</v>
      </c>
    </row>
    <row r="381" spans="2:6" x14ac:dyDescent="0.25">
      <c r="B381" t="s">
        <v>8764</v>
      </c>
      <c r="C381" s="356" t="s">
        <v>1109</v>
      </c>
      <c r="D381" s="356" t="s">
        <v>1110</v>
      </c>
      <c r="E381" s="356" t="s">
        <v>8196</v>
      </c>
      <c r="F381" t="str">
        <f t="shared" si="5"/>
        <v>HOPÆDINEON; Neonatal - Børne- og Ungeafd - Holbæk: 103-1366</v>
      </c>
    </row>
    <row r="382" spans="2:6" x14ac:dyDescent="0.25">
      <c r="B382" t="s">
        <v>5709</v>
      </c>
      <c r="C382" s="356">
        <v>8051646000</v>
      </c>
      <c r="D382" s="356" t="s">
        <v>837</v>
      </c>
      <c r="E382" s="356" t="s">
        <v>866</v>
      </c>
      <c r="F382" t="str">
        <f t="shared" si="5"/>
        <v>HOPÆDI-p; ???: 8051646000</v>
      </c>
    </row>
    <row r="383" spans="2:6" x14ac:dyDescent="0.25">
      <c r="B383" t="s">
        <v>11009</v>
      </c>
      <c r="C383" s="356">
        <v>8052754000</v>
      </c>
      <c r="D383" s="356" t="s">
        <v>837</v>
      </c>
      <c r="E383" s="359" t="s">
        <v>10276</v>
      </c>
      <c r="F383" t="str">
        <f t="shared" si="5"/>
        <v>HOPÆDI-p; Anne Boas Soja - The DANSUK post-trial: 8052754000</v>
      </c>
    </row>
    <row r="384" spans="2:6" x14ac:dyDescent="0.25">
      <c r="B384" t="s">
        <v>9827</v>
      </c>
      <c r="C384" s="356">
        <v>8052626000</v>
      </c>
      <c r="D384" s="356" t="s">
        <v>837</v>
      </c>
      <c r="E384" s="359" t="s">
        <v>9303</v>
      </c>
      <c r="F384" t="str">
        <f t="shared" si="5"/>
        <v>HOPÆDI-p; C. Frithioff-Bøjsøe - Tidlig Opsporing: 8052626000</v>
      </c>
    </row>
    <row r="385" spans="2:6" x14ac:dyDescent="0.25">
      <c r="B385" t="s">
        <v>5808</v>
      </c>
      <c r="C385" s="356">
        <v>8052364000</v>
      </c>
      <c r="D385" s="356" t="s">
        <v>837</v>
      </c>
      <c r="E385" s="356" t="s">
        <v>968</v>
      </c>
      <c r="F385" t="str">
        <f t="shared" si="5"/>
        <v>HOPÆDI-p; Christine Bøjsøe, Tidlig opsporing af: 8052364000</v>
      </c>
    </row>
    <row r="386" spans="2:6" x14ac:dyDescent="0.25">
      <c r="B386" t="s">
        <v>5695</v>
      </c>
      <c r="C386" s="356">
        <v>8051438000</v>
      </c>
      <c r="D386" s="356" t="s">
        <v>837</v>
      </c>
      <c r="E386" s="356" t="s">
        <v>848</v>
      </c>
      <c r="F386" t="str">
        <f t="shared" si="5"/>
        <v>HOPÆDI-p; Henrik Verder - Curosurt 2. Pædiatri: 8051438000</v>
      </c>
    </row>
    <row r="387" spans="2:6" x14ac:dyDescent="0.25">
      <c r="B387" t="s">
        <v>5736</v>
      </c>
      <c r="C387" s="356">
        <v>8051914000</v>
      </c>
      <c r="D387" s="356" t="s">
        <v>837</v>
      </c>
      <c r="E387" s="356" t="s">
        <v>895</v>
      </c>
      <c r="F387" t="str">
        <f t="shared" si="5"/>
        <v>HOPÆDI-p; Inge Jørgensen - Det gode samarbejde: 8051914000</v>
      </c>
    </row>
    <row r="388" spans="2:6" x14ac:dyDescent="0.25">
      <c r="B388" t="s">
        <v>9826</v>
      </c>
      <c r="C388" s="356">
        <v>8052622000</v>
      </c>
      <c r="D388" s="356" t="s">
        <v>837</v>
      </c>
      <c r="E388" s="359" t="s">
        <v>9302</v>
      </c>
      <c r="F388" t="str">
        <f t="shared" si="5"/>
        <v>HOPÆDI-p; Inge Jørgensen – SDCS midler: 8052622000</v>
      </c>
    </row>
    <row r="389" spans="2:6" x14ac:dyDescent="0.25">
      <c r="B389" t="s">
        <v>5836</v>
      </c>
      <c r="C389" s="356">
        <v>8052491000</v>
      </c>
      <c r="D389" s="356" t="s">
        <v>837</v>
      </c>
      <c r="E389" s="359" t="s">
        <v>995</v>
      </c>
      <c r="F389" t="str">
        <f t="shared" si="5"/>
        <v>HOPÆDI-p; Inge Jørgensen – Voksen mobning: 8052491000</v>
      </c>
    </row>
    <row r="390" spans="2:6" x14ac:dyDescent="0.25">
      <c r="B390" t="s">
        <v>5809</v>
      </c>
      <c r="C390" s="356">
        <v>8052367000</v>
      </c>
      <c r="D390" s="356" t="s">
        <v>837</v>
      </c>
      <c r="E390" s="356" t="s">
        <v>969</v>
      </c>
      <c r="F390" t="str">
        <f t="shared" si="5"/>
        <v>HOPÆDI-p; Jens-Christian Holm – Genetisk risiko-s.: 8052367000</v>
      </c>
    </row>
    <row r="391" spans="2:6" x14ac:dyDescent="0.25">
      <c r="B391" t="s">
        <v>5815</v>
      </c>
      <c r="C391" s="356">
        <v>8052395000</v>
      </c>
      <c r="D391" s="356" t="s">
        <v>837</v>
      </c>
      <c r="E391" s="357" t="s">
        <v>975</v>
      </c>
      <c r="F391" t="str">
        <f t="shared" si="5"/>
        <v>HOPÆDI-p; Jens-Christian Holm - HMO (Glycom): 8052395000</v>
      </c>
    </row>
    <row r="392" spans="2:6" x14ac:dyDescent="0.25">
      <c r="B392" t="s">
        <v>9825</v>
      </c>
      <c r="C392" s="356">
        <v>8052592000</v>
      </c>
      <c r="D392" s="356" t="s">
        <v>837</v>
      </c>
      <c r="E392" s="359" t="s">
        <v>9301</v>
      </c>
      <c r="F392" t="str">
        <f t="shared" si="5"/>
        <v>HOPÆDI-p; Jens-Christian Holm - HOT method versus: 8052592000</v>
      </c>
    </row>
    <row r="393" spans="2:6" x14ac:dyDescent="0.25">
      <c r="B393" t="s">
        <v>5719</v>
      </c>
      <c r="C393" s="356">
        <v>8051751000</v>
      </c>
      <c r="D393" s="356" t="s">
        <v>837</v>
      </c>
      <c r="E393" s="356" t="s">
        <v>876</v>
      </c>
      <c r="F393" t="str">
        <f t="shared" si="5"/>
        <v>HOPÆDI-p; Jens-Christian Holm - TARGET: 8051751000</v>
      </c>
    </row>
    <row r="394" spans="2:6" x14ac:dyDescent="0.25">
      <c r="B394" t="s">
        <v>5810</v>
      </c>
      <c r="C394" s="356">
        <v>8052368000</v>
      </c>
      <c r="D394" s="356" t="s">
        <v>837</v>
      </c>
      <c r="E394" s="356" t="s">
        <v>970</v>
      </c>
      <c r="F394" t="str">
        <f t="shared" si="5"/>
        <v>HOPÆDI-p; Jens-Christian Holm – Tidlig opsporing: 8052368000</v>
      </c>
    </row>
    <row r="395" spans="2:6" x14ac:dyDescent="0.25">
      <c r="B395" t="s">
        <v>10999</v>
      </c>
      <c r="C395" s="356">
        <v>8052711000</v>
      </c>
      <c r="D395" s="356" t="s">
        <v>837</v>
      </c>
      <c r="E395" s="359" t="s">
        <v>10265</v>
      </c>
      <c r="F395" t="str">
        <f t="shared" ref="F395:F458" si="6">CONCATENATE(D395,";"," ",E395,":"," ",C395)</f>
        <v>HOPÆDI-p; Jens-Christian Holm, GLP-1 studiet: 8052711000</v>
      </c>
    </row>
    <row r="396" spans="2:6" x14ac:dyDescent="0.25">
      <c r="B396" t="s">
        <v>11001</v>
      </c>
      <c r="C396" s="356">
        <v>8052717000</v>
      </c>
      <c r="D396" s="356" t="s">
        <v>837</v>
      </c>
      <c r="E396" s="359" t="s">
        <v>10267</v>
      </c>
      <c r="F396" t="str">
        <f t="shared" si="6"/>
        <v>HOPÆDI-p; Jens-Christian Holm, HOT method versus: 8052717000</v>
      </c>
    </row>
    <row r="397" spans="2:6" x14ac:dyDescent="0.25">
      <c r="B397" t="s">
        <v>9828</v>
      </c>
      <c r="C397" s="356">
        <v>8052651000</v>
      </c>
      <c r="D397" s="356" t="s">
        <v>837</v>
      </c>
      <c r="E397" s="359" t="s">
        <v>9304</v>
      </c>
      <c r="F397" t="str">
        <f t="shared" si="6"/>
        <v>HOPÆDI-p; Jens-Christian Holm, HOT studiet, Novo: 8052651000</v>
      </c>
    </row>
    <row r="398" spans="2:6" x14ac:dyDescent="0.25">
      <c r="B398" t="s">
        <v>11021</v>
      </c>
      <c r="C398" s="356">
        <v>8052824000</v>
      </c>
      <c r="D398" s="356" t="s">
        <v>837</v>
      </c>
      <c r="E398" s="359" t="s">
        <v>10288</v>
      </c>
      <c r="F398" t="str">
        <f t="shared" si="6"/>
        <v>HOPÆDI-p; Jens-Christian Holm, Long-term follow-up: 8052824000</v>
      </c>
    </row>
    <row r="399" spans="2:6" x14ac:dyDescent="0.25">
      <c r="B399" t="s">
        <v>5812</v>
      </c>
      <c r="C399" s="356">
        <v>8052381000</v>
      </c>
      <c r="D399" s="356" t="s">
        <v>837</v>
      </c>
      <c r="E399" s="356" t="s">
        <v>972</v>
      </c>
      <c r="F399" t="str">
        <f t="shared" si="6"/>
        <v>HOPÆDI-p; Jens-Christian Holm, MicrobLiver: 8052381000</v>
      </c>
    </row>
    <row r="400" spans="2:6" x14ac:dyDescent="0.25">
      <c r="B400" t="s">
        <v>5811</v>
      </c>
      <c r="C400" s="356">
        <v>8052380000</v>
      </c>
      <c r="D400" s="356" t="s">
        <v>837</v>
      </c>
      <c r="E400" s="356" t="s">
        <v>971</v>
      </c>
      <c r="F400" t="str">
        <f t="shared" si="6"/>
        <v>HOPÆDI-p; Jens-Christian Holm, Prediction of chil.: 8052380000</v>
      </c>
    </row>
    <row r="401" spans="2:6" x14ac:dyDescent="0.25">
      <c r="B401" t="s">
        <v>5721</v>
      </c>
      <c r="C401" s="356">
        <v>8051787000</v>
      </c>
      <c r="D401" s="356" t="s">
        <v>837</v>
      </c>
      <c r="E401" s="359" t="s">
        <v>878</v>
      </c>
      <c r="F401" t="str">
        <f t="shared" si="6"/>
        <v>HOPÆDI-p; Julie T. Kloppenborg - Insulin resistens: 8051787000</v>
      </c>
    </row>
    <row r="402" spans="2:6" x14ac:dyDescent="0.25">
      <c r="B402" t="s">
        <v>5766</v>
      </c>
      <c r="C402" s="356">
        <v>8052036000</v>
      </c>
      <c r="D402" s="356" t="s">
        <v>837</v>
      </c>
      <c r="E402" s="356" t="s">
        <v>926</v>
      </c>
      <c r="F402" t="str">
        <f t="shared" si="6"/>
        <v>HOPÆDI-p; Lotte Stenz - Flytning og sammenlægning: 8052036000</v>
      </c>
    </row>
    <row r="403" spans="2:6" x14ac:dyDescent="0.25">
      <c r="B403" t="s">
        <v>5816</v>
      </c>
      <c r="C403" s="356">
        <v>8052396000</v>
      </c>
      <c r="D403" s="356" t="s">
        <v>837</v>
      </c>
      <c r="E403" s="359" t="s">
        <v>976</v>
      </c>
      <c r="F403" t="str">
        <f t="shared" si="6"/>
        <v>HOPÆDI-p; Marie Høstrup Andersen - Holbæk Metoden: 8052396000</v>
      </c>
    </row>
    <row r="404" spans="2:6" x14ac:dyDescent="0.25">
      <c r="B404" t="s">
        <v>5814</v>
      </c>
      <c r="C404" s="356">
        <v>8052389000</v>
      </c>
      <c r="D404" s="356" t="s">
        <v>837</v>
      </c>
      <c r="E404" s="357" t="s">
        <v>974</v>
      </c>
      <c r="F404" t="str">
        <f t="shared" si="6"/>
        <v>HOPÆDI-p; Mette Fogh  - Genetisk risiko-score: 8052389000</v>
      </c>
    </row>
    <row r="405" spans="2:6" x14ac:dyDescent="0.25">
      <c r="B405" t="s">
        <v>5828</v>
      </c>
      <c r="C405" s="356">
        <v>8052477000</v>
      </c>
      <c r="D405" s="356" t="s">
        <v>837</v>
      </c>
      <c r="E405" s="359" t="s">
        <v>988</v>
      </c>
      <c r="F405" t="str">
        <f t="shared" si="6"/>
        <v>HOPÆDI-p; Mette Fogh  - Børneovervægt og Muskulos.: 8052477000</v>
      </c>
    </row>
    <row r="406" spans="2:6" x14ac:dyDescent="0.25">
      <c r="B406" t="s">
        <v>5829</v>
      </c>
      <c r="C406" s="356">
        <v>8052478000</v>
      </c>
      <c r="D406" s="356" t="s">
        <v>837</v>
      </c>
      <c r="E406" s="359" t="s">
        <v>988</v>
      </c>
      <c r="F406" t="str">
        <f t="shared" si="6"/>
        <v>HOPÆDI-p; Mette Fogh  - Børneovervægt og Muskulos.: 8052478000</v>
      </c>
    </row>
    <row r="407" spans="2:6" x14ac:dyDescent="0.25">
      <c r="B407" t="s">
        <v>5692</v>
      </c>
      <c r="C407" s="356">
        <v>8051373000</v>
      </c>
      <c r="D407" s="356" t="s">
        <v>837</v>
      </c>
      <c r="E407" s="356" t="s">
        <v>845</v>
      </c>
      <c r="F407" t="str">
        <f t="shared" si="6"/>
        <v>HOPÆDI-p; Mette L.Guhrs - Probiotikas effekt: 8051373000</v>
      </c>
    </row>
    <row r="408" spans="2:6" x14ac:dyDescent="0.25">
      <c r="B408" t="s">
        <v>8769</v>
      </c>
      <c r="C408" s="356" t="s">
        <v>8202</v>
      </c>
      <c r="D408" s="356" t="s">
        <v>837</v>
      </c>
      <c r="E408" s="356" t="s">
        <v>8203</v>
      </c>
      <c r="F408" t="str">
        <f t="shared" si="6"/>
        <v>HOPÆDI-p; Steno - Holbæk Pædiatrisk afd. Børneafd.: 1363-1142</v>
      </c>
    </row>
    <row r="409" spans="2:6" x14ac:dyDescent="0.25">
      <c r="B409" t="s">
        <v>5760</v>
      </c>
      <c r="C409" s="356">
        <v>8052021000</v>
      </c>
      <c r="D409" s="356" t="s">
        <v>837</v>
      </c>
      <c r="E409" s="356" t="s">
        <v>920</v>
      </c>
      <c r="F409" t="str">
        <f t="shared" si="6"/>
        <v>HOPÆDI-p; Tenna Ruest H. Nielsen - Arvematerialets: 8052021000</v>
      </c>
    </row>
    <row r="410" spans="2:6" x14ac:dyDescent="0.25">
      <c r="B410" t="s">
        <v>5687</v>
      </c>
      <c r="C410" s="356">
        <v>1198002001</v>
      </c>
      <c r="D410" s="356" t="s">
        <v>837</v>
      </c>
      <c r="E410" s="356" t="s">
        <v>838</v>
      </c>
      <c r="F410" t="str">
        <f t="shared" si="6"/>
        <v>HOPÆDI-p; Trine Gylstorff - Netværksmøde: 1198002001</v>
      </c>
    </row>
    <row r="411" spans="2:6" x14ac:dyDescent="0.25">
      <c r="B411" t="s">
        <v>5727</v>
      </c>
      <c r="C411" s="356">
        <v>8051832000</v>
      </c>
      <c r="D411" s="356" t="s">
        <v>837</v>
      </c>
      <c r="E411" s="356" t="s">
        <v>884</v>
      </c>
      <c r="F411" t="str">
        <f t="shared" si="6"/>
        <v>HOPÆDI-p; Ulrik Lausten-Thomsen - Overvægt/dental: 8051832000</v>
      </c>
    </row>
    <row r="412" spans="2:6" x14ac:dyDescent="0.25">
      <c r="B412" t="s">
        <v>8763</v>
      </c>
      <c r="C412" s="356" t="s">
        <v>1107</v>
      </c>
      <c r="D412" s="356" t="s">
        <v>1108</v>
      </c>
      <c r="E412" s="356" t="s">
        <v>8195</v>
      </c>
      <c r="F412" t="str">
        <f t="shared" si="6"/>
        <v>HOPÆDISENG; Sengeafs - Børne- og Ungeafd - Holbæk: 103-1364</v>
      </c>
    </row>
    <row r="413" spans="2:6" x14ac:dyDescent="0.25">
      <c r="B413" t="s">
        <v>5876</v>
      </c>
      <c r="C413" s="356" t="s">
        <v>1116</v>
      </c>
      <c r="D413" s="356" t="s">
        <v>1117</v>
      </c>
      <c r="E413" s="356" t="s">
        <v>1118</v>
      </c>
      <c r="F413" t="str">
        <f t="shared" si="6"/>
        <v>HORADI; Radiologisk Afdeling - Holbæk: 103-1461</v>
      </c>
    </row>
    <row r="414" spans="2:6" x14ac:dyDescent="0.25">
      <c r="B414" t="s">
        <v>5893</v>
      </c>
      <c r="C414" s="356" t="s">
        <v>1171</v>
      </c>
      <c r="D414" s="356" t="s">
        <v>1172</v>
      </c>
      <c r="E414" s="356" t="s">
        <v>1173</v>
      </c>
      <c r="F414" t="str">
        <f t="shared" si="6"/>
        <v>HOSTAB; Stab - Holbæk: 811-1841</v>
      </c>
    </row>
    <row r="415" spans="2:6" x14ac:dyDescent="0.25">
      <c r="B415" t="s">
        <v>5897</v>
      </c>
      <c r="C415" s="356" t="s">
        <v>1183</v>
      </c>
      <c r="D415" s="356" t="s">
        <v>1184</v>
      </c>
      <c r="E415" s="356" t="s">
        <v>1185</v>
      </c>
      <c r="F415" t="str">
        <f t="shared" si="6"/>
        <v>HOSTABHRAM; HR og arbejdsmiljø - Stab - Holbæk: 811-1845</v>
      </c>
    </row>
    <row r="416" spans="2:6" x14ac:dyDescent="0.25">
      <c r="B416" t="s">
        <v>5894</v>
      </c>
      <c r="C416" s="356" t="s">
        <v>1174</v>
      </c>
      <c r="D416" s="356" t="s">
        <v>1175</v>
      </c>
      <c r="E416" s="356" t="s">
        <v>1176</v>
      </c>
      <c r="F416" t="str">
        <f t="shared" si="6"/>
        <v>HOSTABKVAL; Kvalitet - Stab - Holbæk: 811-1842</v>
      </c>
    </row>
    <row r="417" spans="2:6" x14ac:dyDescent="0.25">
      <c r="B417" t="s">
        <v>5837</v>
      </c>
      <c r="C417" s="356">
        <v>8052494000</v>
      </c>
      <c r="D417" s="356" t="s">
        <v>893</v>
      </c>
      <c r="E417" s="359" t="s">
        <v>996</v>
      </c>
      <c r="F417" t="str">
        <f t="shared" si="6"/>
        <v>HOSTAB-p; Arbejdsmiljø- og rekrutteringsindsats p.: 8052494000</v>
      </c>
    </row>
    <row r="418" spans="2:6" x14ac:dyDescent="0.25">
      <c r="B418" t="s">
        <v>5824</v>
      </c>
      <c r="C418" s="356">
        <v>8052449000</v>
      </c>
      <c r="D418" s="356" t="s">
        <v>893</v>
      </c>
      <c r="E418" s="356" t="s">
        <v>984</v>
      </c>
      <c r="F418" t="str">
        <f t="shared" si="6"/>
        <v>HOSTAB-p; Lisa Tarnow - Steno Diabetes Center: 8052449000</v>
      </c>
    </row>
    <row r="419" spans="2:6" x14ac:dyDescent="0.25">
      <c r="B419" t="s">
        <v>5767</v>
      </c>
      <c r="C419" s="356">
        <v>8052037000</v>
      </c>
      <c r="D419" s="356" t="s">
        <v>893</v>
      </c>
      <c r="E419" s="356" t="s">
        <v>927</v>
      </c>
      <c r="F419" t="str">
        <f t="shared" si="6"/>
        <v>HOSTAB-p; Lone Frigaard - Planlægning og udvikling: 8052037000</v>
      </c>
    </row>
    <row r="420" spans="2:6" x14ac:dyDescent="0.25">
      <c r="B420" t="s">
        <v>5735</v>
      </c>
      <c r="C420" s="356">
        <v>8051905000</v>
      </c>
      <c r="D420" s="356" t="s">
        <v>893</v>
      </c>
      <c r="E420" s="356" t="s">
        <v>894</v>
      </c>
      <c r="F420" t="str">
        <f t="shared" si="6"/>
        <v>HOSTAB-p; Lone Frigaard P. - Forflyt.org. (arb.m.): 8051905000</v>
      </c>
    </row>
    <row r="421" spans="2:6" x14ac:dyDescent="0.25">
      <c r="B421" t="s">
        <v>5786</v>
      </c>
      <c r="C421" s="356">
        <v>8052226000</v>
      </c>
      <c r="D421" s="356" t="s">
        <v>893</v>
      </c>
      <c r="E421" s="356" t="s">
        <v>945</v>
      </c>
      <c r="F421" t="str">
        <f t="shared" si="6"/>
        <v>HOSTAB-p; Lone Frigaard Pedersen. Risiko-vurdering: 8052226000</v>
      </c>
    </row>
    <row r="422" spans="2:6" x14ac:dyDescent="0.25">
      <c r="B422" t="s">
        <v>5895</v>
      </c>
      <c r="C422" s="356" t="s">
        <v>1177</v>
      </c>
      <c r="D422" s="356" t="s">
        <v>1178</v>
      </c>
      <c r="E422" s="356" t="s">
        <v>1179</v>
      </c>
      <c r="F422" t="str">
        <f t="shared" si="6"/>
        <v>HOSTABSEKR; Sekretariat - Stab - Holbæk: 811-1843</v>
      </c>
    </row>
    <row r="423" spans="2:6" x14ac:dyDescent="0.25">
      <c r="B423" t="s">
        <v>5896</v>
      </c>
      <c r="C423" s="356" t="s">
        <v>1180</v>
      </c>
      <c r="D423" s="356" t="s">
        <v>1181</v>
      </c>
      <c r="E423" s="356" t="s">
        <v>1182</v>
      </c>
      <c r="F423" t="str">
        <f t="shared" si="6"/>
        <v>HOSTABØKPL; Økonomi og planlægning - Stab - Holbæk: 811-1844</v>
      </c>
    </row>
    <row r="424" spans="2:6" x14ac:dyDescent="0.25">
      <c r="B424" t="s">
        <v>9829</v>
      </c>
      <c r="C424" s="356" t="s">
        <v>1835</v>
      </c>
      <c r="D424" s="356" t="s">
        <v>9305</v>
      </c>
      <c r="E424" s="356" t="s">
        <v>9306</v>
      </c>
      <c r="F424" t="str">
        <f t="shared" si="6"/>
        <v>IPAREAL; IP Arealpleje - Niv.3: 811-3675</v>
      </c>
    </row>
    <row r="425" spans="2:6" x14ac:dyDescent="0.25">
      <c r="B425" t="s">
        <v>9830</v>
      </c>
      <c r="C425" s="356" t="s">
        <v>9307</v>
      </c>
      <c r="D425" s="356" t="s">
        <v>9308</v>
      </c>
      <c r="E425" s="356" t="s">
        <v>9309</v>
      </c>
      <c r="F425" t="str">
        <f t="shared" si="6"/>
        <v>IPINRONIV2; IP Indkøb - Niveau 2: 6726-6705</v>
      </c>
    </row>
    <row r="426" spans="2:6" x14ac:dyDescent="0.25">
      <c r="B426" t="s">
        <v>9831</v>
      </c>
      <c r="C426" s="356" t="s">
        <v>9310</v>
      </c>
      <c r="D426" s="356" t="s">
        <v>9311</v>
      </c>
      <c r="E426" s="356" t="s">
        <v>9312</v>
      </c>
      <c r="F426" t="str">
        <f t="shared" si="6"/>
        <v>IPINROUSK; IPL Indkøb - USK Lagerprojekt (K): 811-3760</v>
      </c>
    </row>
    <row r="427" spans="2:6" x14ac:dyDescent="0.25">
      <c r="B427" t="s">
        <v>9832</v>
      </c>
      <c r="C427" s="356" t="s">
        <v>1485</v>
      </c>
      <c r="D427" s="356" t="s">
        <v>9313</v>
      </c>
      <c r="E427" s="356" t="s">
        <v>9314</v>
      </c>
      <c r="F427" t="str">
        <f t="shared" si="6"/>
        <v>IPKØHON4; IP Køkken - Holbæk - Niv.4: 103-3673</v>
      </c>
    </row>
    <row r="428" spans="2:6" x14ac:dyDescent="0.25">
      <c r="B428" t="s">
        <v>9833</v>
      </c>
      <c r="C428" s="356" t="s">
        <v>1494</v>
      </c>
      <c r="D428" s="356" t="s">
        <v>9315</v>
      </c>
      <c r="E428" s="356" t="s">
        <v>9316</v>
      </c>
      <c r="F428" t="str">
        <f t="shared" si="6"/>
        <v>IPKØKKANHO; IP Køkken - Kantinen - Holbæk: 103-3683</v>
      </c>
    </row>
    <row r="429" spans="2:6" x14ac:dyDescent="0.25">
      <c r="B429" t="s">
        <v>9834</v>
      </c>
      <c r="C429" s="356" t="s">
        <v>1497</v>
      </c>
      <c r="D429" s="356" t="s">
        <v>9317</v>
      </c>
      <c r="E429" s="356" t="s">
        <v>9316</v>
      </c>
      <c r="F429" t="str">
        <f t="shared" si="6"/>
        <v>IPKØKKANHO-j; IP Køkken - Kantinen - Holbæk: 103-3683j</v>
      </c>
    </row>
    <row r="430" spans="2:6" x14ac:dyDescent="0.25">
      <c r="B430" t="s">
        <v>9835</v>
      </c>
      <c r="C430" s="356" t="s">
        <v>1452</v>
      </c>
      <c r="D430" s="356" t="s">
        <v>9318</v>
      </c>
      <c r="E430" s="356" t="s">
        <v>9319</v>
      </c>
      <c r="F430" t="str">
        <f t="shared" si="6"/>
        <v>IPKØKKANKØ; IP Køkken - Kantinen - Køge: 101-3683</v>
      </c>
    </row>
    <row r="431" spans="2:6" x14ac:dyDescent="0.25">
      <c r="B431" t="s">
        <v>9836</v>
      </c>
      <c r="C431" s="356" t="s">
        <v>1455</v>
      </c>
      <c r="D431" s="356" t="s">
        <v>9320</v>
      </c>
      <c r="E431" s="356" t="s">
        <v>9319</v>
      </c>
      <c r="F431" t="str">
        <f t="shared" si="6"/>
        <v>IPKØKKANKØ-j; IP Køkken - Kantinen - Køge: 101-3683J</v>
      </c>
    </row>
    <row r="432" spans="2:6" x14ac:dyDescent="0.25">
      <c r="B432" t="s">
        <v>9837</v>
      </c>
      <c r="C432" s="356" t="s">
        <v>1846</v>
      </c>
      <c r="D432" s="356" t="s">
        <v>9321</v>
      </c>
      <c r="E432" s="356" t="s">
        <v>9322</v>
      </c>
      <c r="F432" t="str">
        <f t="shared" si="6"/>
        <v>IPKØKKANN3; IP Køkken - Kantinen - Niv.3: 811-3683</v>
      </c>
    </row>
    <row r="433" spans="2:6" x14ac:dyDescent="0.25">
      <c r="B433" t="s">
        <v>9838</v>
      </c>
      <c r="C433" s="356" t="s">
        <v>1516</v>
      </c>
      <c r="D433" s="356" t="s">
        <v>9323</v>
      </c>
      <c r="E433" s="356" t="s">
        <v>9324</v>
      </c>
      <c r="F433" t="str">
        <f t="shared" si="6"/>
        <v>IPKØKKANNF; IP Køkken - Kantinen - Nykøbing F.: 104-3683</v>
      </c>
    </row>
    <row r="434" spans="2:6" x14ac:dyDescent="0.25">
      <c r="B434" t="s">
        <v>9839</v>
      </c>
      <c r="C434" s="356" t="s">
        <v>1550</v>
      </c>
      <c r="D434" s="356" t="s">
        <v>9325</v>
      </c>
      <c r="E434" s="356" t="s">
        <v>9326</v>
      </c>
      <c r="F434" t="str">
        <f t="shared" si="6"/>
        <v>IPKØKKANNÆ; IP Køkken - Kantinen - Næstved: 106-3683</v>
      </c>
    </row>
    <row r="435" spans="2:6" x14ac:dyDescent="0.25">
      <c r="B435" t="s">
        <v>9840</v>
      </c>
      <c r="C435" s="356" t="s">
        <v>1544</v>
      </c>
      <c r="D435" s="356" t="s">
        <v>9327</v>
      </c>
      <c r="E435" s="356" t="s">
        <v>9328</v>
      </c>
      <c r="F435" t="str">
        <f t="shared" si="6"/>
        <v>IPKØKKANPR; IP Køkken - Kantinen - Psyk. Roskilde: 105-3745</v>
      </c>
    </row>
    <row r="436" spans="2:6" x14ac:dyDescent="0.25">
      <c r="B436" t="s">
        <v>9841</v>
      </c>
      <c r="C436" s="356" t="s">
        <v>1481</v>
      </c>
      <c r="D436" s="356" t="s">
        <v>9329</v>
      </c>
      <c r="E436" s="356" t="s">
        <v>9330</v>
      </c>
      <c r="F436" t="str">
        <f t="shared" si="6"/>
        <v>IPKØKKANPS; IP Køkken - Kantinen - Psyk. Slagelse: 102-3745</v>
      </c>
    </row>
    <row r="437" spans="2:6" x14ac:dyDescent="0.25">
      <c r="B437" t="s">
        <v>9842</v>
      </c>
      <c r="C437" s="356" t="s">
        <v>1564</v>
      </c>
      <c r="D437" s="356" t="s">
        <v>9331</v>
      </c>
      <c r="E437" s="356" t="s">
        <v>9332</v>
      </c>
      <c r="F437" t="str">
        <f t="shared" si="6"/>
        <v>IPKØKKANPV; IP Køkken - Kantinen - Psyk. Vordingborg: 108-3745</v>
      </c>
    </row>
    <row r="438" spans="2:6" x14ac:dyDescent="0.25">
      <c r="B438" t="s">
        <v>9843</v>
      </c>
      <c r="C438" s="356" t="s">
        <v>1567</v>
      </c>
      <c r="D438" s="356" t="s">
        <v>9333</v>
      </c>
      <c r="E438" s="356" t="s">
        <v>9334</v>
      </c>
      <c r="F438" t="str">
        <f t="shared" si="6"/>
        <v>IPKØKKANRI; IP Køkken - Kantinen - Ringsted: 123-3683</v>
      </c>
    </row>
    <row r="439" spans="2:6" x14ac:dyDescent="0.25">
      <c r="B439" t="s">
        <v>9844</v>
      </c>
      <c r="C439" s="356" t="s">
        <v>1533</v>
      </c>
      <c r="D439" s="356" t="s">
        <v>9335</v>
      </c>
      <c r="E439" s="356" t="s">
        <v>9336</v>
      </c>
      <c r="F439" t="str">
        <f t="shared" si="6"/>
        <v>IPKØKKANRO; IP Køkken - Kantinen - Roskilde: 105-3683</v>
      </c>
    </row>
    <row r="440" spans="2:6" x14ac:dyDescent="0.25">
      <c r="B440" t="s">
        <v>9845</v>
      </c>
      <c r="C440" s="356" t="s">
        <v>1471</v>
      </c>
      <c r="D440" s="356" t="s">
        <v>9337</v>
      </c>
      <c r="E440" s="356" t="s">
        <v>9338</v>
      </c>
      <c r="F440" t="str">
        <f t="shared" si="6"/>
        <v>IPKØKKANSL; IP Køkken - Kantinen - Slagelse: 102-3683</v>
      </c>
    </row>
    <row r="441" spans="2:6" x14ac:dyDescent="0.25">
      <c r="B441" t="s">
        <v>9846</v>
      </c>
      <c r="C441" s="356" t="s">
        <v>1484</v>
      </c>
      <c r="D441" s="356" t="s">
        <v>9339</v>
      </c>
      <c r="E441" s="356" t="s">
        <v>9340</v>
      </c>
      <c r="F441" t="str">
        <f t="shared" si="6"/>
        <v>IPKØSLDIST; IP Køkken - Slagelse - Distribution: 102-3746</v>
      </c>
    </row>
    <row r="442" spans="2:6" x14ac:dyDescent="0.25">
      <c r="B442" t="s">
        <v>9847</v>
      </c>
      <c r="C442" s="356" t="s">
        <v>1464</v>
      </c>
      <c r="D442" s="356" t="s">
        <v>9341</v>
      </c>
      <c r="E442" s="356" t="s">
        <v>9342</v>
      </c>
      <c r="F442" t="str">
        <f t="shared" si="6"/>
        <v>IPKØSLN4; IP Køkken - Slagelse - Niv.4: 102-3673</v>
      </c>
    </row>
    <row r="443" spans="2:6" x14ac:dyDescent="0.25">
      <c r="B443" t="s">
        <v>9848</v>
      </c>
      <c r="C443" s="356" t="s">
        <v>1833</v>
      </c>
      <c r="D443" s="356" t="s">
        <v>9343</v>
      </c>
      <c r="E443" s="356" t="s">
        <v>9344</v>
      </c>
      <c r="F443" t="str">
        <f t="shared" si="6"/>
        <v>IPKØSOSTAB; IP Køkken - Stab - Fælles: 811-3673</v>
      </c>
    </row>
    <row r="444" spans="2:6" x14ac:dyDescent="0.25">
      <c r="B444" t="s">
        <v>9849</v>
      </c>
      <c r="C444" s="356" t="s">
        <v>1788</v>
      </c>
      <c r="D444" s="356" t="s">
        <v>9345</v>
      </c>
      <c r="E444" s="356" t="s">
        <v>9346</v>
      </c>
      <c r="F444" t="str">
        <f t="shared" si="6"/>
        <v>IPL; Indkøb produktion og logistik - Niv. 1: 801-6711</v>
      </c>
    </row>
    <row r="445" spans="2:6" x14ac:dyDescent="0.25">
      <c r="B445" t="s">
        <v>9869</v>
      </c>
      <c r="C445" s="356" t="s">
        <v>1832</v>
      </c>
      <c r="D445" s="356" t="s">
        <v>9380</v>
      </c>
      <c r="E445" s="356" t="s">
        <v>9381</v>
      </c>
      <c r="F445" t="str">
        <f t="shared" si="6"/>
        <v>IPL1-b; IPL - barsel konto 1: 811-3671b</v>
      </c>
    </row>
    <row r="446" spans="2:6" x14ac:dyDescent="0.25">
      <c r="B446" t="s">
        <v>9850</v>
      </c>
      <c r="C446" s="356" t="s">
        <v>1789</v>
      </c>
      <c r="D446" s="356" t="s">
        <v>9347</v>
      </c>
      <c r="E446" s="356" t="s">
        <v>9348</v>
      </c>
      <c r="F446" t="str">
        <f t="shared" si="6"/>
        <v>IPL4-b; IPL - barsel konto 4: 801-6711b</v>
      </c>
    </row>
    <row r="447" spans="2:6" x14ac:dyDescent="0.25">
      <c r="B447" t="s">
        <v>9851</v>
      </c>
      <c r="C447" s="356" t="s">
        <v>1794</v>
      </c>
      <c r="D447" s="356" t="s">
        <v>9349</v>
      </c>
      <c r="E447" s="356" t="s">
        <v>9350</v>
      </c>
      <c r="F447" t="str">
        <f t="shared" si="6"/>
        <v>IPRHKANTIN; IP Regionshus kantine: 801-6723</v>
      </c>
    </row>
    <row r="448" spans="2:6" x14ac:dyDescent="0.25">
      <c r="B448" t="s">
        <v>11040</v>
      </c>
      <c r="C448" s="356" t="s">
        <v>10315</v>
      </c>
      <c r="D448" s="356" t="s">
        <v>10316</v>
      </c>
      <c r="E448" s="356" t="s">
        <v>10317</v>
      </c>
      <c r="F448" t="str">
        <f t="shared" si="6"/>
        <v>IPRHN2; IPL Tværgående stab-Reghus-Sorø - Niv.2: 801-6714</v>
      </c>
    </row>
    <row r="449" spans="2:6" x14ac:dyDescent="0.25">
      <c r="B449" t="s">
        <v>9852</v>
      </c>
      <c r="C449" s="356" t="s">
        <v>1792</v>
      </c>
      <c r="D449" s="356" t="s">
        <v>9351</v>
      </c>
      <c r="E449" s="356" t="s">
        <v>9352</v>
      </c>
      <c r="F449" t="str">
        <f t="shared" si="6"/>
        <v>IPRHN3; IP Regionshus Niv.3: 801-6721</v>
      </c>
    </row>
    <row r="450" spans="2:6" x14ac:dyDescent="0.25">
      <c r="B450" t="s">
        <v>9853</v>
      </c>
      <c r="C450" s="356" t="s">
        <v>1793</v>
      </c>
      <c r="D450" s="356" t="s">
        <v>9353</v>
      </c>
      <c r="E450" s="356" t="s">
        <v>9354</v>
      </c>
      <c r="F450" t="str">
        <f t="shared" si="6"/>
        <v>IPRHRENGØR; IP Regionshus Rengøring: 801-6722</v>
      </c>
    </row>
    <row r="451" spans="2:6" x14ac:dyDescent="0.25">
      <c r="B451" t="s">
        <v>9854</v>
      </c>
      <c r="C451" s="356" t="s">
        <v>1795</v>
      </c>
      <c r="D451" s="356" t="s">
        <v>9355</v>
      </c>
      <c r="E451" s="356" t="s">
        <v>9356</v>
      </c>
      <c r="F451" t="str">
        <f t="shared" si="6"/>
        <v>IPRHSERVIC; IP Regionshus Service: 801-6724</v>
      </c>
    </row>
    <row r="452" spans="2:6" x14ac:dyDescent="0.25">
      <c r="B452" t="s">
        <v>9855</v>
      </c>
      <c r="C452" s="356" t="s">
        <v>1791</v>
      </c>
      <c r="D452" s="356" t="s">
        <v>9357</v>
      </c>
      <c r="E452" s="356" t="s">
        <v>9358</v>
      </c>
      <c r="F452" t="str">
        <f t="shared" si="6"/>
        <v>IPRHUDVIKL; IP Udvikling - Sorø: 801-6713</v>
      </c>
    </row>
    <row r="453" spans="2:6" x14ac:dyDescent="0.25">
      <c r="B453" t="s">
        <v>9856</v>
      </c>
      <c r="C453" s="356" t="s">
        <v>1836</v>
      </c>
      <c r="D453" s="356" t="s">
        <v>9359</v>
      </c>
      <c r="E453" s="356" t="s">
        <v>9360</v>
      </c>
      <c r="F453" t="str">
        <f t="shared" si="6"/>
        <v>IPTR; IP Transport Niv.3: 811-3679</v>
      </c>
    </row>
    <row r="454" spans="2:6" x14ac:dyDescent="0.25">
      <c r="B454" t="s">
        <v>9857</v>
      </c>
      <c r="C454" s="356" t="s">
        <v>1837</v>
      </c>
      <c r="D454" s="356" t="s">
        <v>9361</v>
      </c>
      <c r="E454" s="356" t="s">
        <v>9360</v>
      </c>
      <c r="F454" t="str">
        <f t="shared" si="6"/>
        <v>IPTR-j; IP Transport Niv.3: 811-3679j</v>
      </c>
    </row>
    <row r="455" spans="2:6" x14ac:dyDescent="0.25">
      <c r="B455" t="s">
        <v>9858</v>
      </c>
      <c r="C455" s="356" t="s">
        <v>1488</v>
      </c>
      <c r="D455" s="356" t="s">
        <v>9362</v>
      </c>
      <c r="E455" s="356" t="s">
        <v>9363</v>
      </c>
      <c r="F455" t="str">
        <f t="shared" si="6"/>
        <v>IPVAHON4; IP Vask - Holbæk Niv. 4: 103-3674</v>
      </c>
    </row>
    <row r="456" spans="2:6" x14ac:dyDescent="0.25">
      <c r="B456" t="s">
        <v>9859</v>
      </c>
      <c r="C456" s="356" t="s">
        <v>1847</v>
      </c>
      <c r="D456" s="356" t="s">
        <v>9364</v>
      </c>
      <c r="E456" s="356" t="s">
        <v>9365</v>
      </c>
      <c r="F456" t="str">
        <f t="shared" si="6"/>
        <v>IPVANYN3; IP Vaskeri Nyk. F. Niv. 3: 811-3744</v>
      </c>
    </row>
    <row r="457" spans="2:6" x14ac:dyDescent="0.25">
      <c r="B457" t="s">
        <v>9860</v>
      </c>
      <c r="C457" s="356" t="s">
        <v>1510</v>
      </c>
      <c r="D457" s="356" t="s">
        <v>9366</v>
      </c>
      <c r="E457" s="356" t="s">
        <v>9367</v>
      </c>
      <c r="F457" t="str">
        <f t="shared" si="6"/>
        <v>IPVANYN4; IP Vaskeri - Nyk.F. Niv.4: 104-3674</v>
      </c>
    </row>
    <row r="458" spans="2:6" x14ac:dyDescent="0.25">
      <c r="B458" t="s">
        <v>9861</v>
      </c>
      <c r="C458" s="356" t="s">
        <v>1834</v>
      </c>
      <c r="D458" s="356" t="s">
        <v>9368</v>
      </c>
      <c r="E458" s="356" t="s">
        <v>9369</v>
      </c>
      <c r="F458" t="str">
        <f t="shared" si="6"/>
        <v>IPVASOSTAB; IP Vaskeri Stab Sorø: 811-3674</v>
      </c>
    </row>
    <row r="459" spans="2:6" x14ac:dyDescent="0.25">
      <c r="B459" t="s">
        <v>9862</v>
      </c>
      <c r="C459" s="356" t="s">
        <v>1790</v>
      </c>
      <c r="D459" s="356" t="s">
        <v>9370</v>
      </c>
      <c r="E459" s="356" t="s">
        <v>9371</v>
      </c>
      <c r="F459" t="str">
        <f t="shared" ref="F459:F522" si="7">CONCATENATE(D459,";"," ",E459,":"," ",C459)</f>
        <v>IPØK; IP Økonomi - Sorø Niv. 2: 801-6712</v>
      </c>
    </row>
    <row r="460" spans="2:6" x14ac:dyDescent="0.25">
      <c r="B460" t="s">
        <v>5888</v>
      </c>
      <c r="C460" s="356" t="s">
        <v>1156</v>
      </c>
      <c r="D460" s="356" t="s">
        <v>1157</v>
      </c>
      <c r="E460" s="356" t="s">
        <v>1158</v>
      </c>
      <c r="F460" t="str">
        <f t="shared" si="7"/>
        <v>KABIOKHO; Klinisk Biokemisk Afdeling - Kalundborg: 122-1490</v>
      </c>
    </row>
    <row r="461" spans="2:6" x14ac:dyDescent="0.25">
      <c r="B461" t="s">
        <v>5889</v>
      </c>
      <c r="C461" s="356" t="s">
        <v>1159</v>
      </c>
      <c r="D461" s="356" t="s">
        <v>1160</v>
      </c>
      <c r="E461" s="356" t="s">
        <v>1161</v>
      </c>
      <c r="F461" t="str">
        <f t="shared" si="7"/>
        <v>KADRITEKHO; Stoppet enhed (500): 122-1812</v>
      </c>
    </row>
    <row r="462" spans="2:6" x14ac:dyDescent="0.25">
      <c r="B462" t="s">
        <v>5940</v>
      </c>
      <c r="C462" s="356" t="s">
        <v>1301</v>
      </c>
      <c r="D462" s="356" t="s">
        <v>1302</v>
      </c>
      <c r="E462" s="356" t="s">
        <v>1303</v>
      </c>
      <c r="F462" t="str">
        <f t="shared" si="7"/>
        <v>KMFLEXTEAM; KM - Det flexible team: 4112-4179</v>
      </c>
    </row>
    <row r="463" spans="2:6" x14ac:dyDescent="0.25">
      <c r="B463" t="s">
        <v>5921</v>
      </c>
      <c r="C463" s="356" t="s">
        <v>1247</v>
      </c>
      <c r="D463" s="356" t="s">
        <v>1248</v>
      </c>
      <c r="E463" s="356" t="s">
        <v>296</v>
      </c>
      <c r="F463" t="str">
        <f t="shared" si="7"/>
        <v>KMKOFOEDSM; Kofoedsminde: 4100-4154</v>
      </c>
    </row>
    <row r="464" spans="2:6" x14ac:dyDescent="0.25">
      <c r="B464" t="s">
        <v>5922</v>
      </c>
      <c r="C464" s="356" t="s">
        <v>1249</v>
      </c>
      <c r="D464" s="356" t="s">
        <v>1250</v>
      </c>
      <c r="E464" s="356" t="s">
        <v>296</v>
      </c>
      <c r="F464" t="str">
        <f t="shared" si="7"/>
        <v>KMKOFOEDSM-b; Kofoedsminde: 4100-4154b</v>
      </c>
    </row>
    <row r="465" spans="2:6" x14ac:dyDescent="0.25">
      <c r="B465" t="s">
        <v>5919</v>
      </c>
      <c r="C465" s="356" t="s">
        <v>1241</v>
      </c>
      <c r="D465" s="356" t="s">
        <v>1242</v>
      </c>
      <c r="E465" s="356" t="s">
        <v>1243</v>
      </c>
      <c r="F465" t="str">
        <f t="shared" si="7"/>
        <v>KMRESSOURC; KM-Ressource: 4100-4151</v>
      </c>
    </row>
    <row r="466" spans="2:6" x14ac:dyDescent="0.25">
      <c r="B466" t="s">
        <v>5932</v>
      </c>
      <c r="C466" s="356" t="s">
        <v>1277</v>
      </c>
      <c r="D466" s="356" t="s">
        <v>1278</v>
      </c>
      <c r="E466" s="356" t="s">
        <v>1279</v>
      </c>
      <c r="F466" t="str">
        <f t="shared" si="7"/>
        <v>KMSIKR; KM-Den sikrede Virksomhed: 4112-4171</v>
      </c>
    </row>
    <row r="467" spans="2:6" x14ac:dyDescent="0.25">
      <c r="B467" t="s">
        <v>5918</v>
      </c>
      <c r="C467" s="356" t="s">
        <v>1238</v>
      </c>
      <c r="D467" s="356" t="s">
        <v>1239</v>
      </c>
      <c r="E467" s="356" t="s">
        <v>1240</v>
      </c>
      <c r="F467" t="str">
        <f t="shared" si="7"/>
        <v>KMSIKR§85; KM-§85: 4035-4186</v>
      </c>
    </row>
    <row r="468" spans="2:6" x14ac:dyDescent="0.25">
      <c r="B468" t="s">
        <v>5939</v>
      </c>
      <c r="C468" s="356" t="s">
        <v>1298</v>
      </c>
      <c r="D468" s="356" t="s">
        <v>1299</v>
      </c>
      <c r="E468" s="356" t="s">
        <v>1300</v>
      </c>
      <c r="F468" t="str">
        <f t="shared" si="7"/>
        <v>KMSIKRDRAG; KM-Dragsminde: 4112-4178</v>
      </c>
    </row>
    <row r="469" spans="2:6" x14ac:dyDescent="0.25">
      <c r="B469" t="s">
        <v>5934</v>
      </c>
      <c r="C469" s="356" t="s">
        <v>1283</v>
      </c>
      <c r="D469" s="356" t="s">
        <v>1284</v>
      </c>
      <c r="E469" s="356" t="s">
        <v>1285</v>
      </c>
      <c r="F469" t="str">
        <f t="shared" si="7"/>
        <v>KMSIKRHØJ1; KM-Højbo 1: 4112-4173</v>
      </c>
    </row>
    <row r="470" spans="2:6" x14ac:dyDescent="0.25">
      <c r="B470" t="s">
        <v>5935</v>
      </c>
      <c r="C470" s="356" t="s">
        <v>1286</v>
      </c>
      <c r="D470" s="356" t="s">
        <v>1287</v>
      </c>
      <c r="E470" s="356" t="s">
        <v>1288</v>
      </c>
      <c r="F470" t="str">
        <f t="shared" si="7"/>
        <v>KMSIKRHØJ2; KM-Højbo 2: 4112-4174</v>
      </c>
    </row>
    <row r="471" spans="2:6" x14ac:dyDescent="0.25">
      <c r="B471" t="s">
        <v>5933</v>
      </c>
      <c r="C471" s="356" t="s">
        <v>1280</v>
      </c>
      <c r="D471" s="356" t="s">
        <v>1281</v>
      </c>
      <c r="E471" s="356" t="s">
        <v>1282</v>
      </c>
      <c r="F471" t="str">
        <f t="shared" si="7"/>
        <v>KMSIKRHØJ3; KM-Højbo 3: 4112-4172</v>
      </c>
    </row>
    <row r="472" spans="2:6" x14ac:dyDescent="0.25">
      <c r="B472" t="s">
        <v>5936</v>
      </c>
      <c r="C472" s="356" t="s">
        <v>1289</v>
      </c>
      <c r="D472" s="356" t="s">
        <v>1290</v>
      </c>
      <c r="E472" s="356" t="s">
        <v>1291</v>
      </c>
      <c r="F472" t="str">
        <f t="shared" si="7"/>
        <v>KMSIKRHØJ4; KM-Højbo 4: 4112-4175</v>
      </c>
    </row>
    <row r="473" spans="2:6" x14ac:dyDescent="0.25">
      <c r="B473" t="s">
        <v>5944</v>
      </c>
      <c r="C473" s="356" t="s">
        <v>1311</v>
      </c>
      <c r="D473" s="356" t="s">
        <v>1312</v>
      </c>
      <c r="E473" s="356" t="s">
        <v>1313</v>
      </c>
      <c r="F473" t="str">
        <f t="shared" si="7"/>
        <v>KMSIKRJUPI; KM-Jupiter: 4112-4213</v>
      </c>
    </row>
    <row r="474" spans="2:6" x14ac:dyDescent="0.25">
      <c r="B474" t="s">
        <v>5929</v>
      </c>
      <c r="C474" s="356" t="s">
        <v>1268</v>
      </c>
      <c r="D474" s="356" t="s">
        <v>1269</v>
      </c>
      <c r="E474" s="356" t="s">
        <v>1270</v>
      </c>
      <c r="F474" t="str">
        <f t="shared" si="7"/>
        <v>KMSIKRKELD; Stoppet enhed (630): 4111-4167</v>
      </c>
    </row>
    <row r="475" spans="2:6" x14ac:dyDescent="0.25">
      <c r="B475" t="s">
        <v>11042</v>
      </c>
      <c r="C475" s="356" t="s">
        <v>10321</v>
      </c>
      <c r="D475" s="356" t="s">
        <v>10322</v>
      </c>
      <c r="E475" s="356" t="s">
        <v>10323</v>
      </c>
      <c r="F475" t="str">
        <f t="shared" si="7"/>
        <v>KMSIKRLED6; KM-Den sikr. Virk. og Åbne afd. - led 6: 4112-4361</v>
      </c>
    </row>
    <row r="476" spans="2:6" x14ac:dyDescent="0.25">
      <c r="B476" t="s">
        <v>5927</v>
      </c>
      <c r="C476" s="356" t="s">
        <v>1262</v>
      </c>
      <c r="D476" s="356" t="s">
        <v>1263</v>
      </c>
      <c r="E476" s="356" t="s">
        <v>1264</v>
      </c>
      <c r="F476" t="str">
        <f t="shared" si="7"/>
        <v>KMSIKRLUNA; KM-Luna: 4111-4164</v>
      </c>
    </row>
    <row r="477" spans="2:6" x14ac:dyDescent="0.25">
      <c r="B477" t="s">
        <v>5942</v>
      </c>
      <c r="C477" s="356" t="s">
        <v>1307</v>
      </c>
      <c r="D477" s="356" t="s">
        <v>1263</v>
      </c>
      <c r="E477" s="356" t="s">
        <v>1264</v>
      </c>
      <c r="F477" t="str">
        <f t="shared" si="7"/>
        <v>KMSIKRLUNA; KM-Luna: 4112-4211</v>
      </c>
    </row>
    <row r="478" spans="2:6" x14ac:dyDescent="0.25">
      <c r="B478" t="s">
        <v>5941</v>
      </c>
      <c r="C478" s="356" t="s">
        <v>1304</v>
      </c>
      <c r="D478" s="356" t="s">
        <v>1305</v>
      </c>
      <c r="E478" s="356" t="s">
        <v>1306</v>
      </c>
      <c r="F478" t="str">
        <f t="shared" si="7"/>
        <v>KMSIKRMARS; KM-Mars: 4112-4210</v>
      </c>
    </row>
    <row r="479" spans="2:6" x14ac:dyDescent="0.25">
      <c r="B479" t="s">
        <v>5947</v>
      </c>
      <c r="C479" s="356" t="s">
        <v>1320</v>
      </c>
      <c r="D479" s="356" t="s">
        <v>1321</v>
      </c>
      <c r="E479" s="356" t="s">
        <v>1322</v>
      </c>
      <c r="F479" t="str">
        <f t="shared" si="7"/>
        <v>KMSIKRMEKU; KM-Merkur: 4112-4216</v>
      </c>
    </row>
    <row r="480" spans="2:6" x14ac:dyDescent="0.25">
      <c r="B480" t="s">
        <v>11041</v>
      </c>
      <c r="C480" s="356" t="s">
        <v>10318</v>
      </c>
      <c r="D480" s="356" t="s">
        <v>10319</v>
      </c>
      <c r="E480" s="356" t="s">
        <v>10320</v>
      </c>
      <c r="F480" t="str">
        <f t="shared" si="7"/>
        <v>KMSIKRNEPT; KM-Neptun: 4112-4360</v>
      </c>
    </row>
    <row r="481" spans="2:6" x14ac:dyDescent="0.25">
      <c r="B481" t="s">
        <v>5943</v>
      </c>
      <c r="C481" s="356" t="s">
        <v>1308</v>
      </c>
      <c r="D481" s="356" t="s">
        <v>1309</v>
      </c>
      <c r="E481" s="356" t="s">
        <v>1310</v>
      </c>
      <c r="F481" t="str">
        <f t="shared" si="7"/>
        <v>KMSIKRPLUT; KM-Pluto: 4112-4212</v>
      </c>
    </row>
    <row r="482" spans="2:6" x14ac:dyDescent="0.25">
      <c r="B482" t="s">
        <v>5948</v>
      </c>
      <c r="C482" s="356" t="s">
        <v>1325</v>
      </c>
      <c r="D482" s="356" t="s">
        <v>1326</v>
      </c>
      <c r="E482" s="356" t="s">
        <v>1327</v>
      </c>
      <c r="F482" t="str">
        <f t="shared" si="7"/>
        <v>KMSIKRSATE; KM-Satellitten: 4112-4218</v>
      </c>
    </row>
    <row r="483" spans="2:6" x14ac:dyDescent="0.25">
      <c r="B483" t="s">
        <v>5945</v>
      </c>
      <c r="C483" s="356" t="s">
        <v>1314</v>
      </c>
      <c r="D483" s="356" t="s">
        <v>1315</v>
      </c>
      <c r="E483" s="356" t="s">
        <v>1316</v>
      </c>
      <c r="F483" t="str">
        <f t="shared" si="7"/>
        <v>KMSIKRSATU; KM-Saturn: 4112-4214</v>
      </c>
    </row>
    <row r="484" spans="2:6" x14ac:dyDescent="0.25">
      <c r="B484" t="s">
        <v>8771</v>
      </c>
      <c r="C484" s="356" t="s">
        <v>1323</v>
      </c>
      <c r="D484" s="356" t="s">
        <v>1324</v>
      </c>
      <c r="E484" s="356" t="s">
        <v>8206</v>
      </c>
      <c r="F484" t="str">
        <f t="shared" si="7"/>
        <v>KMSIKRSKOL; KM-Gl. Skolestue (VP): 4112-4217</v>
      </c>
    </row>
    <row r="485" spans="2:6" x14ac:dyDescent="0.25">
      <c r="B485" t="s">
        <v>5938</v>
      </c>
      <c r="C485" s="356" t="s">
        <v>1295</v>
      </c>
      <c r="D485" s="356" t="s">
        <v>1296</v>
      </c>
      <c r="E485" s="356" t="s">
        <v>1297</v>
      </c>
      <c r="F485" t="str">
        <f t="shared" si="7"/>
        <v>KMSIKRSKOV; KM-Skovbo: 4112-4177</v>
      </c>
    </row>
    <row r="486" spans="2:6" x14ac:dyDescent="0.25">
      <c r="B486" t="s">
        <v>5937</v>
      </c>
      <c r="C486" s="356" t="s">
        <v>1292</v>
      </c>
      <c r="D486" s="356" t="s">
        <v>1293</v>
      </c>
      <c r="E486" s="356" t="s">
        <v>1294</v>
      </c>
      <c r="F486" t="str">
        <f t="shared" si="7"/>
        <v>KMSIKRSYLT; KM-Syltholm: 4112-4176</v>
      </c>
    </row>
    <row r="487" spans="2:6" x14ac:dyDescent="0.25">
      <c r="B487" t="s">
        <v>8772</v>
      </c>
      <c r="C487" s="356" t="s">
        <v>8207</v>
      </c>
      <c r="D487" s="356" t="s">
        <v>8208</v>
      </c>
      <c r="E487" s="356" t="s">
        <v>8209</v>
      </c>
      <c r="F487" t="str">
        <f t="shared" si="7"/>
        <v>KMSIKRURAN; KM-Uranus: 4112-4220</v>
      </c>
    </row>
    <row r="488" spans="2:6" x14ac:dyDescent="0.25">
      <c r="B488" t="s">
        <v>5946</v>
      </c>
      <c r="C488" s="356" t="s">
        <v>1317</v>
      </c>
      <c r="D488" s="356" t="s">
        <v>1318</v>
      </c>
      <c r="E488" s="356" t="s">
        <v>1319</v>
      </c>
      <c r="F488" t="str">
        <f t="shared" si="7"/>
        <v>KMSIKRVENU; KM-Venus: 4112-4215</v>
      </c>
    </row>
    <row r="489" spans="2:6" x14ac:dyDescent="0.25">
      <c r="B489" t="s">
        <v>5953</v>
      </c>
      <c r="C489" s="356" t="s">
        <v>1340</v>
      </c>
      <c r="D489" s="356" t="s">
        <v>1341</v>
      </c>
      <c r="E489" s="356" t="s">
        <v>1342</v>
      </c>
      <c r="F489" t="str">
        <f t="shared" si="7"/>
        <v>KMSÆRFFUAT; Stoppet enhed (579): 4355-4188</v>
      </c>
    </row>
    <row r="490" spans="2:6" x14ac:dyDescent="0.25">
      <c r="B490" t="s">
        <v>5954</v>
      </c>
      <c r="C490" s="356" t="s">
        <v>1343</v>
      </c>
      <c r="D490" s="356" t="s">
        <v>1344</v>
      </c>
      <c r="E490" s="356" t="s">
        <v>1345</v>
      </c>
      <c r="F490" t="str">
        <f t="shared" si="7"/>
        <v>KMSÆRFJB; Stoppet enhed (580): 4356-4189</v>
      </c>
    </row>
    <row r="491" spans="2:6" x14ac:dyDescent="0.25">
      <c r="B491" t="s">
        <v>5951</v>
      </c>
      <c r="C491" s="356" t="s">
        <v>1334</v>
      </c>
      <c r="D491" s="356" t="s">
        <v>1335</v>
      </c>
      <c r="E491" s="356" t="s">
        <v>1336</v>
      </c>
      <c r="F491" t="str">
        <f t="shared" si="7"/>
        <v>KMSÆRFKEL4; Stoppet enhed (677): 4353-4183</v>
      </c>
    </row>
    <row r="492" spans="2:6" x14ac:dyDescent="0.25">
      <c r="B492" t="s">
        <v>5950</v>
      </c>
      <c r="C492" s="356" t="s">
        <v>1331</v>
      </c>
      <c r="D492" s="356" t="s">
        <v>1332</v>
      </c>
      <c r="E492" s="356" t="s">
        <v>1333</v>
      </c>
      <c r="F492" t="str">
        <f t="shared" si="7"/>
        <v>KMSÆRFLIN5; Stoppet enhed (534): 4352-4184</v>
      </c>
    </row>
    <row r="493" spans="2:6" x14ac:dyDescent="0.25">
      <c r="B493" t="s">
        <v>5949</v>
      </c>
      <c r="C493" s="356" t="s">
        <v>1328</v>
      </c>
      <c r="D493" s="356" t="s">
        <v>1329</v>
      </c>
      <c r="E493" s="356" t="s">
        <v>1330</v>
      </c>
      <c r="F493" t="str">
        <f t="shared" si="7"/>
        <v>KMUDVI; KM-Udviklingscenter: 4351-4191</v>
      </c>
    </row>
    <row r="494" spans="2:6" x14ac:dyDescent="0.25">
      <c r="B494" t="s">
        <v>5920</v>
      </c>
      <c r="C494" s="356" t="s">
        <v>1244</v>
      </c>
      <c r="D494" s="356" t="s">
        <v>1245</v>
      </c>
      <c r="E494" s="356" t="s">
        <v>1246</v>
      </c>
      <c r="F494" t="str">
        <f t="shared" si="7"/>
        <v>KMVISO; KM-VISO: 4100-4152</v>
      </c>
    </row>
    <row r="495" spans="2:6" x14ac:dyDescent="0.25">
      <c r="B495" t="s">
        <v>5925</v>
      </c>
      <c r="C495" s="356" t="s">
        <v>1256</v>
      </c>
      <c r="D495" s="356" t="s">
        <v>1257</v>
      </c>
      <c r="E495" s="356" t="s">
        <v>1258</v>
      </c>
      <c r="F495" t="str">
        <f t="shared" si="7"/>
        <v>KMVOKS; KM-Voksencenter (Den åbne virksomhed): 4111-4161</v>
      </c>
    </row>
    <row r="496" spans="2:6" x14ac:dyDescent="0.25">
      <c r="B496" t="s">
        <v>5924</v>
      </c>
      <c r="C496" s="356" t="s">
        <v>1254</v>
      </c>
      <c r="D496" s="356" t="s">
        <v>1255</v>
      </c>
      <c r="E496" s="356" t="s">
        <v>1240</v>
      </c>
      <c r="F496" t="str">
        <f t="shared" si="7"/>
        <v>KMVOKS§85; KM-§85: 4109-4186</v>
      </c>
    </row>
    <row r="497" spans="2:6" x14ac:dyDescent="0.25">
      <c r="B497" t="s">
        <v>5930</v>
      </c>
      <c r="C497" s="356" t="s">
        <v>1271</v>
      </c>
      <c r="D497" s="356" t="s">
        <v>1272</v>
      </c>
      <c r="E497" s="356" t="s">
        <v>1273</v>
      </c>
      <c r="F497" t="str">
        <f t="shared" si="7"/>
        <v>KMVOKSKOF5; Stoppet enhed (515): 4111-4168</v>
      </c>
    </row>
    <row r="498" spans="2:6" x14ac:dyDescent="0.25">
      <c r="B498" t="s">
        <v>5931</v>
      </c>
      <c r="C498" s="356" t="s">
        <v>1274</v>
      </c>
      <c r="D498" s="356" t="s">
        <v>1275</v>
      </c>
      <c r="E498" s="356" t="s">
        <v>1276</v>
      </c>
      <c r="F498" t="str">
        <f t="shared" si="7"/>
        <v>KMVOKSLIN2; Stoppet enhed (619): 4111-4169</v>
      </c>
    </row>
    <row r="499" spans="2:6" x14ac:dyDescent="0.25">
      <c r="B499" t="s">
        <v>5926</v>
      </c>
      <c r="C499" s="356" t="s">
        <v>1259</v>
      </c>
      <c r="D499" s="356" t="s">
        <v>1260</v>
      </c>
      <c r="E499" s="356" t="s">
        <v>1261</v>
      </c>
      <c r="F499" t="str">
        <f t="shared" si="7"/>
        <v>KMVOKSPOPP; KM-Poppelvej: 4111-4162</v>
      </c>
    </row>
    <row r="500" spans="2:6" x14ac:dyDescent="0.25">
      <c r="B500" t="s">
        <v>5952</v>
      </c>
      <c r="C500" s="356" t="s">
        <v>1337</v>
      </c>
      <c r="D500" s="356" t="s">
        <v>1338</v>
      </c>
      <c r="E500" s="356" t="s">
        <v>1339</v>
      </c>
      <c r="F500" t="str">
        <f t="shared" si="7"/>
        <v>KMVOKSSAME; KM-Særforanstaltning Samer: 4354-4187</v>
      </c>
    </row>
    <row r="501" spans="2:6" x14ac:dyDescent="0.25">
      <c r="B501" t="s">
        <v>5923</v>
      </c>
      <c r="C501" s="356" t="s">
        <v>1251</v>
      </c>
      <c r="D501" s="356" t="s">
        <v>1252</v>
      </c>
      <c r="E501" s="356" t="s">
        <v>1253</v>
      </c>
      <c r="F501" t="str">
        <f t="shared" si="7"/>
        <v>KMVOKSSTEF; Stoppet enhed (533): 4104-4182</v>
      </c>
    </row>
    <row r="502" spans="2:6" x14ac:dyDescent="0.25">
      <c r="B502" t="s">
        <v>5928</v>
      </c>
      <c r="C502" s="356" t="s">
        <v>1265</v>
      </c>
      <c r="D502" s="356" t="s">
        <v>1266</v>
      </c>
      <c r="E502" s="356" t="s">
        <v>1267</v>
      </c>
      <c r="F502" t="str">
        <f t="shared" si="7"/>
        <v>KMÅBNEHØJV; KM-Højvang: 4111-4165</v>
      </c>
    </row>
    <row r="503" spans="2:6" x14ac:dyDescent="0.25">
      <c r="B503" t="s">
        <v>6085</v>
      </c>
      <c r="C503" s="356" t="s">
        <v>1664</v>
      </c>
      <c r="D503" s="356" t="s">
        <v>1665</v>
      </c>
      <c r="E503" s="356" t="s">
        <v>1666</v>
      </c>
      <c r="F503" t="str">
        <f t="shared" si="7"/>
        <v>KSHKHAVOL3; KS Have og Vej - Niv.3: 5-811-3701</v>
      </c>
    </row>
    <row r="504" spans="2:6" x14ac:dyDescent="0.25">
      <c r="B504" t="s">
        <v>6068</v>
      </c>
      <c r="C504" s="356" t="s">
        <v>1631</v>
      </c>
      <c r="D504" s="356" t="s">
        <v>1495</v>
      </c>
      <c r="E504" s="356" t="s">
        <v>1496</v>
      </c>
      <c r="F504" t="str">
        <f t="shared" si="7"/>
        <v>KSHKKAHO; KS Køkken - Kantinen - Holbæk: 3-103-3703</v>
      </c>
    </row>
    <row r="505" spans="2:6" x14ac:dyDescent="0.25">
      <c r="B505" t="s">
        <v>6060</v>
      </c>
      <c r="C505" s="356" t="s">
        <v>1617</v>
      </c>
      <c r="D505" s="356" t="s">
        <v>1453</v>
      </c>
      <c r="E505" s="356" t="s">
        <v>1454</v>
      </c>
      <c r="F505" t="str">
        <f t="shared" si="7"/>
        <v>KSHKKAKØ; KS Køkken - Kantinen - Køge: 3-101-3703</v>
      </c>
    </row>
    <row r="506" spans="2:6" x14ac:dyDescent="0.25">
      <c r="B506" t="s">
        <v>6061</v>
      </c>
      <c r="C506" s="356" t="s">
        <v>1618</v>
      </c>
      <c r="D506" s="356" t="s">
        <v>1619</v>
      </c>
      <c r="E506" s="356" t="s">
        <v>1454</v>
      </c>
      <c r="F506" t="str">
        <f t="shared" si="7"/>
        <v>KSHKKAKØ-j; KS Køkken - Kantinen - Køge: 3101-3703j</v>
      </c>
    </row>
    <row r="507" spans="2:6" x14ac:dyDescent="0.25">
      <c r="B507" t="s">
        <v>6070</v>
      </c>
      <c r="C507" s="356" t="s">
        <v>1635</v>
      </c>
      <c r="D507" s="356" t="s">
        <v>1517</v>
      </c>
      <c r="E507" s="356" t="s">
        <v>1518</v>
      </c>
      <c r="F507" t="str">
        <f t="shared" si="7"/>
        <v>KSHKKANY; KS Køkken - Kantinen - Nykøbing F.: 3-104-3703</v>
      </c>
    </row>
    <row r="508" spans="2:6" x14ac:dyDescent="0.25">
      <c r="B508" t="s">
        <v>6073</v>
      </c>
      <c r="C508" s="356" t="s">
        <v>1638</v>
      </c>
      <c r="D508" s="356" t="s">
        <v>1551</v>
      </c>
      <c r="E508" s="356" t="s">
        <v>1552</v>
      </c>
      <c r="F508" t="str">
        <f t="shared" si="7"/>
        <v>KSHKKANÆ; KS Køkken - Kantinen - Næstved: 3-106-3701</v>
      </c>
    </row>
    <row r="509" spans="2:6" x14ac:dyDescent="0.25">
      <c r="B509" t="s">
        <v>6076</v>
      </c>
      <c r="C509" s="356" t="s">
        <v>1643</v>
      </c>
      <c r="D509" s="356" t="s">
        <v>1568</v>
      </c>
      <c r="E509" s="356" t="s">
        <v>1569</v>
      </c>
      <c r="F509" t="str">
        <f t="shared" si="7"/>
        <v>KSHKKARI; KS Køkken - Kantinen - Ringsted: 3-123-3703</v>
      </c>
    </row>
    <row r="510" spans="2:6" x14ac:dyDescent="0.25">
      <c r="B510" t="s">
        <v>6072</v>
      </c>
      <c r="C510" s="356" t="s">
        <v>1637</v>
      </c>
      <c r="D510" s="356" t="s">
        <v>1534</v>
      </c>
      <c r="E510" s="356" t="s">
        <v>1535</v>
      </c>
      <c r="F510" t="str">
        <f t="shared" si="7"/>
        <v>KSHKKARO; KS Køkken - Kantinen - Roskilde: 3-105-3703</v>
      </c>
    </row>
    <row r="511" spans="2:6" x14ac:dyDescent="0.25">
      <c r="B511" t="s">
        <v>6071</v>
      </c>
      <c r="C511" s="356" t="s">
        <v>1636</v>
      </c>
      <c r="D511" s="356" t="s">
        <v>1545</v>
      </c>
      <c r="E511" s="356" t="s">
        <v>1546</v>
      </c>
      <c r="F511" t="str">
        <f t="shared" si="7"/>
        <v>KSHKKAROPS; KS Køkken - Kantinen - Psyk. Roskilde: 3-105-0000</v>
      </c>
    </row>
    <row r="512" spans="2:6" x14ac:dyDescent="0.25">
      <c r="B512" t="s">
        <v>6065</v>
      </c>
      <c r="C512" s="356" t="s">
        <v>1626</v>
      </c>
      <c r="D512" s="356" t="s">
        <v>1472</v>
      </c>
      <c r="E512" s="356" t="s">
        <v>1473</v>
      </c>
      <c r="F512" t="str">
        <f t="shared" si="7"/>
        <v>KSHKKASL; KS Køkken - Kantinen - Slagelse: 3-102-3703</v>
      </c>
    </row>
    <row r="513" spans="2:6" x14ac:dyDescent="0.25">
      <c r="B513" t="s">
        <v>6062</v>
      </c>
      <c r="C513" s="356" t="s">
        <v>1620</v>
      </c>
      <c r="D513" s="356" t="s">
        <v>1482</v>
      </c>
      <c r="E513" s="356" t="s">
        <v>1483</v>
      </c>
      <c r="F513" t="str">
        <f t="shared" si="7"/>
        <v>KSHKKASLPS; KS Køkken - Kantinen - Psyk. Slagelse: 3-102-1217</v>
      </c>
    </row>
    <row r="514" spans="2:6" x14ac:dyDescent="0.25">
      <c r="B514" t="s">
        <v>6074</v>
      </c>
      <c r="C514" s="356" t="s">
        <v>1639</v>
      </c>
      <c r="D514" s="356" t="s">
        <v>1565</v>
      </c>
      <c r="E514" s="356" t="s">
        <v>1566</v>
      </c>
      <c r="F514" t="str">
        <f t="shared" si="7"/>
        <v>KSHKKAVO; KS Køkken - Kantinen - Psyk. Vordingborg: 3-108-3703</v>
      </c>
    </row>
    <row r="515" spans="2:6" x14ac:dyDescent="0.25">
      <c r="B515" t="s">
        <v>6067</v>
      </c>
      <c r="C515" s="356" t="s">
        <v>1628</v>
      </c>
      <c r="D515" s="356" t="s">
        <v>1629</v>
      </c>
      <c r="E515" s="356" t="s">
        <v>1630</v>
      </c>
      <c r="F515" t="str">
        <f t="shared" si="7"/>
        <v>KSHKKØHO; KS Køkken - Holbæk: 3-103-3702</v>
      </c>
    </row>
    <row r="516" spans="2:6" x14ac:dyDescent="0.25">
      <c r="B516" t="s">
        <v>6025</v>
      </c>
      <c r="C516" s="356" t="s">
        <v>1507</v>
      </c>
      <c r="D516" s="356" t="s">
        <v>1508</v>
      </c>
      <c r="E516" s="356" t="s">
        <v>1509</v>
      </c>
      <c r="F516" t="str">
        <f t="shared" si="7"/>
        <v>KSHKKØHOKO; KS - Køkken - Holbæk - Komponentindkøb: 103-3748</v>
      </c>
    </row>
    <row r="517" spans="2:6" x14ac:dyDescent="0.25">
      <c r="B517" t="s">
        <v>6078</v>
      </c>
      <c r="C517" s="356" t="s">
        <v>1647</v>
      </c>
      <c r="D517" s="356" t="s">
        <v>1648</v>
      </c>
      <c r="E517" s="356" t="s">
        <v>1649</v>
      </c>
      <c r="F517" t="str">
        <f t="shared" si="7"/>
        <v>KSHKKØHOL3; KS Køkken - Holbæk - Niv.3: 3-811-3703</v>
      </c>
    </row>
    <row r="518" spans="2:6" x14ac:dyDescent="0.25">
      <c r="B518" t="s">
        <v>6066</v>
      </c>
      <c r="C518" s="356" t="s">
        <v>1627</v>
      </c>
      <c r="D518" s="356" t="s">
        <v>1486</v>
      </c>
      <c r="E518" s="356" t="s">
        <v>1487</v>
      </c>
      <c r="F518" t="str">
        <f t="shared" si="7"/>
        <v>KSHKKØHOL4; KS Køkken - Holbæk - Niv.4: 3-103-3701</v>
      </c>
    </row>
    <row r="519" spans="2:6" x14ac:dyDescent="0.25">
      <c r="B519" t="s">
        <v>6024</v>
      </c>
      <c r="C519" s="356" t="s">
        <v>1504</v>
      </c>
      <c r="D519" s="356" t="s">
        <v>1505</v>
      </c>
      <c r="E519" s="356" t="s">
        <v>1506</v>
      </c>
      <c r="F519" t="str">
        <f t="shared" si="7"/>
        <v>KSHKKØHOUD; KS - Køkken - Holbæk - Udvikling: 103-3747</v>
      </c>
    </row>
    <row r="520" spans="2:6" x14ac:dyDescent="0.25">
      <c r="B520" t="s">
        <v>6077</v>
      </c>
      <c r="C520" s="356" t="s">
        <v>1644</v>
      </c>
      <c r="D520" s="356" t="s">
        <v>1645</v>
      </c>
      <c r="E520" s="356" t="s">
        <v>1646</v>
      </c>
      <c r="F520" t="str">
        <f t="shared" si="7"/>
        <v>KSHKKØKSTA; KS Køkken - Stab - Sorø: 3-811-3701</v>
      </c>
    </row>
    <row r="521" spans="2:6" x14ac:dyDescent="0.25">
      <c r="B521" t="s">
        <v>6063</v>
      </c>
      <c r="C521" s="356" t="s">
        <v>1621</v>
      </c>
      <c r="D521" s="356" t="s">
        <v>1622</v>
      </c>
      <c r="E521" s="356" t="s">
        <v>1623</v>
      </c>
      <c r="F521" t="str">
        <f t="shared" si="7"/>
        <v>KSHKKØSL; KS Køkken - Slagelse: 3-102-3702</v>
      </c>
    </row>
    <row r="522" spans="2:6" x14ac:dyDescent="0.25">
      <c r="B522" t="s">
        <v>6064</v>
      </c>
      <c r="C522" s="356" t="s">
        <v>1624</v>
      </c>
      <c r="D522" s="356" t="s">
        <v>1625</v>
      </c>
      <c r="E522" s="356" t="s">
        <v>1623</v>
      </c>
      <c r="F522" t="str">
        <f t="shared" si="7"/>
        <v>KSHKKØSL-j; KS Køkken - Slagelse: 3102-3702j</v>
      </c>
    </row>
    <row r="523" spans="2:6" x14ac:dyDescent="0.25">
      <c r="B523" t="s">
        <v>6075</v>
      </c>
      <c r="C523" s="356" t="s">
        <v>1640</v>
      </c>
      <c r="D523" s="356" t="s">
        <v>1641</v>
      </c>
      <c r="E523" s="356" t="s">
        <v>1642</v>
      </c>
      <c r="F523" t="str">
        <f t="shared" ref="F523:F586" si="8">CONCATENATE(D523,";"," ",E523,":"," ",C523)</f>
        <v>KSHKKØSOL3; KS - Køkken - Stab - Niv.3: 3-110-3701</v>
      </c>
    </row>
    <row r="524" spans="2:6" x14ac:dyDescent="0.25">
      <c r="B524" t="s">
        <v>6069</v>
      </c>
      <c r="C524" s="356" t="s">
        <v>1632</v>
      </c>
      <c r="D524" s="356" t="s">
        <v>1633</v>
      </c>
      <c r="E524" s="356" t="s">
        <v>1634</v>
      </c>
      <c r="F524" t="str">
        <f t="shared" si="8"/>
        <v>KSHVKKØNY; Stoppet enhed (408): 3-104-3702</v>
      </c>
    </row>
    <row r="525" spans="2:6" x14ac:dyDescent="0.25">
      <c r="B525" t="s">
        <v>6046</v>
      </c>
      <c r="C525" s="356" t="s">
        <v>1583</v>
      </c>
      <c r="D525" s="356" t="s">
        <v>1584</v>
      </c>
      <c r="E525" s="356" t="s">
        <v>1582</v>
      </c>
      <c r="F525" t="str">
        <f t="shared" si="8"/>
        <v>KSISHO; KSIS - Holbæk Niv. 3: 2-103-3702</v>
      </c>
    </row>
    <row r="526" spans="2:6" x14ac:dyDescent="0.25">
      <c r="B526" t="s">
        <v>7965</v>
      </c>
      <c r="C526" s="356" t="s">
        <v>5304</v>
      </c>
      <c r="D526" s="356" t="s">
        <v>5305</v>
      </c>
      <c r="E526" s="356" t="s">
        <v>1668</v>
      </c>
      <c r="F526" t="str">
        <f t="shared" si="8"/>
        <v>KSISKØ; KSIS - Køge Niv. 3: 811-1570</v>
      </c>
    </row>
    <row r="527" spans="2:6" x14ac:dyDescent="0.25">
      <c r="B527" t="s">
        <v>7811</v>
      </c>
      <c r="C527" s="356" t="s">
        <v>4935</v>
      </c>
      <c r="D527" s="356" t="s">
        <v>4936</v>
      </c>
      <c r="E527" s="356" t="s">
        <v>4937</v>
      </c>
      <c r="F527" t="str">
        <f t="shared" si="8"/>
        <v>KSISKØLED2; KSIS - Køge Led.2 Niv.4: 101-1579</v>
      </c>
    </row>
    <row r="528" spans="2:6" x14ac:dyDescent="0.25">
      <c r="B528" t="s">
        <v>7812</v>
      </c>
      <c r="C528" s="356" t="s">
        <v>4938</v>
      </c>
      <c r="D528" s="356" t="s">
        <v>4939</v>
      </c>
      <c r="E528" s="356" t="s">
        <v>1679</v>
      </c>
      <c r="F528" t="str">
        <f t="shared" si="8"/>
        <v>KSISKØS1; KSIS - Køge S1: 101-1581</v>
      </c>
    </row>
    <row r="529" spans="2:6" x14ac:dyDescent="0.25">
      <c r="B529" t="s">
        <v>7820</v>
      </c>
      <c r="C529" s="356" t="s">
        <v>4954</v>
      </c>
      <c r="D529" s="356" t="s">
        <v>4955</v>
      </c>
      <c r="E529" s="356" t="s">
        <v>1709</v>
      </c>
      <c r="F529" t="str">
        <f t="shared" si="8"/>
        <v>KSISKØS10; KSIS - Køge S10: 101-1590</v>
      </c>
    </row>
    <row r="530" spans="2:6" x14ac:dyDescent="0.25">
      <c r="B530" t="s">
        <v>7821</v>
      </c>
      <c r="C530" s="356" t="s">
        <v>4956</v>
      </c>
      <c r="D530" s="356" t="s">
        <v>4957</v>
      </c>
      <c r="E530" s="356" t="s">
        <v>1711</v>
      </c>
      <c r="F530" t="str">
        <f t="shared" si="8"/>
        <v>KSISKØS13; KSIS - Køge S.13: 101-1591</v>
      </c>
    </row>
    <row r="531" spans="2:6" x14ac:dyDescent="0.25">
      <c r="B531" t="s">
        <v>7822</v>
      </c>
      <c r="C531" s="356" t="s">
        <v>4958</v>
      </c>
      <c r="D531" s="356" t="s">
        <v>4959</v>
      </c>
      <c r="E531" s="356" t="s">
        <v>1717</v>
      </c>
      <c r="F531" t="str">
        <f t="shared" si="8"/>
        <v>KSISKØS14; KSIS - Køge S.14: 101-1592</v>
      </c>
    </row>
    <row r="532" spans="2:6" x14ac:dyDescent="0.25">
      <c r="B532" t="s">
        <v>7813</v>
      </c>
      <c r="C532" s="356" t="s">
        <v>4940</v>
      </c>
      <c r="D532" s="356" t="s">
        <v>4941</v>
      </c>
      <c r="E532" s="356" t="s">
        <v>1684</v>
      </c>
      <c r="F532" t="str">
        <f t="shared" si="8"/>
        <v>KSISKØS2; KSIS - Køge S2: 101-1582</v>
      </c>
    </row>
    <row r="533" spans="2:6" x14ac:dyDescent="0.25">
      <c r="B533" t="s">
        <v>7814</v>
      </c>
      <c r="C533" s="356" t="s">
        <v>4942</v>
      </c>
      <c r="D533" s="356" t="s">
        <v>4943</v>
      </c>
      <c r="E533" s="356" t="s">
        <v>1689</v>
      </c>
      <c r="F533" t="str">
        <f t="shared" si="8"/>
        <v>KSISKØS3; KSIS - Køge S3: 101-1583</v>
      </c>
    </row>
    <row r="534" spans="2:6" x14ac:dyDescent="0.25">
      <c r="B534" t="s">
        <v>7815</v>
      </c>
      <c r="C534" s="356" t="s">
        <v>4944</v>
      </c>
      <c r="D534" s="356" t="s">
        <v>4945</v>
      </c>
      <c r="E534" s="356" t="s">
        <v>1694</v>
      </c>
      <c r="F534" t="str">
        <f t="shared" si="8"/>
        <v>KSISKØS4; KSIS - Køge S4: 101-1584</v>
      </c>
    </row>
    <row r="535" spans="2:6" x14ac:dyDescent="0.25">
      <c r="B535" t="s">
        <v>7816</v>
      </c>
      <c r="C535" s="356" t="s">
        <v>4946</v>
      </c>
      <c r="D535" s="356" t="s">
        <v>4947</v>
      </c>
      <c r="E535" s="356" t="s">
        <v>1697</v>
      </c>
      <c r="F535" t="str">
        <f t="shared" si="8"/>
        <v>KSISKØS5; KSIS - Køge S.5: 101-1585</v>
      </c>
    </row>
    <row r="536" spans="2:6" x14ac:dyDescent="0.25">
      <c r="B536" t="s">
        <v>7817</v>
      </c>
      <c r="C536" s="356" t="s">
        <v>4948</v>
      </c>
      <c r="D536" s="356" t="s">
        <v>4949</v>
      </c>
      <c r="E536" s="356" t="s">
        <v>1700</v>
      </c>
      <c r="F536" t="str">
        <f t="shared" si="8"/>
        <v>KSISKØS6; KSIS - Køge S.6: 101-1586</v>
      </c>
    </row>
    <row r="537" spans="2:6" x14ac:dyDescent="0.25">
      <c r="B537" t="s">
        <v>7818</v>
      </c>
      <c r="C537" s="356" t="s">
        <v>4950</v>
      </c>
      <c r="D537" s="356" t="s">
        <v>4951</v>
      </c>
      <c r="E537" s="356" t="s">
        <v>1703</v>
      </c>
      <c r="F537" t="str">
        <f t="shared" si="8"/>
        <v>KSISKØS7; KSIS - Køge S.7: 101-1587</v>
      </c>
    </row>
    <row r="538" spans="2:6" x14ac:dyDescent="0.25">
      <c r="B538" t="s">
        <v>7819</v>
      </c>
      <c r="C538" s="356" t="s">
        <v>4952</v>
      </c>
      <c r="D538" s="356" t="s">
        <v>4953</v>
      </c>
      <c r="E538" s="356" t="s">
        <v>1706</v>
      </c>
      <c r="F538" t="str">
        <f t="shared" si="8"/>
        <v>KSISKØS9; KSIS - Køge S.9: 101-1589</v>
      </c>
    </row>
    <row r="539" spans="2:6" x14ac:dyDescent="0.25">
      <c r="B539" t="s">
        <v>6053</v>
      </c>
      <c r="C539" s="356" t="s">
        <v>1598</v>
      </c>
      <c r="D539" s="356" t="s">
        <v>1596</v>
      </c>
      <c r="E539" s="356" t="s">
        <v>1599</v>
      </c>
      <c r="F539" t="str">
        <f t="shared" si="8"/>
        <v>KSISNS; KS - Int.serv. - Rengøring PNS Nyk. Sj.: 2-107-3702</v>
      </c>
    </row>
    <row r="540" spans="2:6" x14ac:dyDescent="0.25">
      <c r="B540" t="s">
        <v>6052</v>
      </c>
      <c r="C540" s="356" t="s">
        <v>1595</v>
      </c>
      <c r="D540" s="356" t="s">
        <v>1596</v>
      </c>
      <c r="E540" s="356" t="s">
        <v>1597</v>
      </c>
      <c r="F540" t="str">
        <f t="shared" si="8"/>
        <v>KSISNS; Stoppet enhed (697): 2-107-3701</v>
      </c>
    </row>
    <row r="541" spans="2:6" x14ac:dyDescent="0.25">
      <c r="B541" t="s">
        <v>6293</v>
      </c>
      <c r="C541" s="356" t="s">
        <v>2199</v>
      </c>
      <c r="D541" s="356" t="s">
        <v>2200</v>
      </c>
      <c r="E541" s="356" t="s">
        <v>1738</v>
      </c>
      <c r="F541" t="str">
        <f t="shared" si="8"/>
        <v>KSISNYBLÅ; KSIS - Nyk.F. Serviceleder 4 Blå: 104-2919</v>
      </c>
    </row>
    <row r="542" spans="2:6" x14ac:dyDescent="0.25">
      <c r="B542" t="s">
        <v>6295</v>
      </c>
      <c r="C542" s="356" t="s">
        <v>2204</v>
      </c>
      <c r="D542" s="356" t="s">
        <v>2205</v>
      </c>
      <c r="E542" s="356" t="s">
        <v>1729</v>
      </c>
      <c r="F542" t="str">
        <f t="shared" si="8"/>
        <v>KSISNYTRAN; KS -Int.serv.-Transp.- Service - Nyk. F.: 104-2920</v>
      </c>
    </row>
    <row r="543" spans="2:6" x14ac:dyDescent="0.25">
      <c r="B543" t="s">
        <v>7144</v>
      </c>
      <c r="C543" s="356" t="s">
        <v>4093</v>
      </c>
      <c r="D543" s="356" t="s">
        <v>4094</v>
      </c>
      <c r="E543" s="356" t="s">
        <v>1775</v>
      </c>
      <c r="F543" t="str">
        <f t="shared" si="8"/>
        <v>KSISNYVO; KSIS-Nyk. F. Psyk. Vordingborg - Niv. 3: 2110-3111</v>
      </c>
    </row>
    <row r="544" spans="2:6" x14ac:dyDescent="0.25">
      <c r="B544" t="s">
        <v>6641</v>
      </c>
      <c r="C544" s="356" t="s">
        <v>3068</v>
      </c>
      <c r="D544" s="356" t="s">
        <v>3069</v>
      </c>
      <c r="E544" s="356" t="s">
        <v>1757</v>
      </c>
      <c r="F544" t="str">
        <f t="shared" si="8"/>
        <v>KSISNÆ; KSIS - Næstved: 106-2595</v>
      </c>
    </row>
    <row r="545" spans="2:6" x14ac:dyDescent="0.25">
      <c r="B545" t="s">
        <v>6642</v>
      </c>
      <c r="C545" s="356" t="s">
        <v>3070</v>
      </c>
      <c r="D545" s="356" t="s">
        <v>3071</v>
      </c>
      <c r="E545" s="356" t="s">
        <v>1764</v>
      </c>
      <c r="F545" t="str">
        <f t="shared" si="8"/>
        <v>KSISNÆHVID; KSIS - Næstved - Hvid - N4: 106-2596</v>
      </c>
    </row>
    <row r="546" spans="2:6" x14ac:dyDescent="0.25">
      <c r="B546" t="s">
        <v>6643</v>
      </c>
      <c r="C546" s="356" t="s">
        <v>3072</v>
      </c>
      <c r="D546" s="356" t="s">
        <v>3073</v>
      </c>
      <c r="E546" s="356" t="s">
        <v>3074</v>
      </c>
      <c r="F546" t="str">
        <f t="shared" si="8"/>
        <v>KSISNÆTRAN; KS - Int.serv.-Transp.-Serv.afd. - Næst.: 106-2597</v>
      </c>
    </row>
    <row r="547" spans="2:6" x14ac:dyDescent="0.25">
      <c r="B547" t="s">
        <v>7098</v>
      </c>
      <c r="C547" s="356" t="s">
        <v>3970</v>
      </c>
      <c r="D547" s="356" t="s">
        <v>3971</v>
      </c>
      <c r="E547" s="356" t="s">
        <v>3972</v>
      </c>
      <c r="F547" t="str">
        <f t="shared" si="8"/>
        <v>KSISPSVO; KS - Int.serv.- Serviceafd. - Vord.-Reng: 108-3114</v>
      </c>
    </row>
    <row r="548" spans="2:6" x14ac:dyDescent="0.25">
      <c r="B548" t="s">
        <v>7060</v>
      </c>
      <c r="C548" s="356" t="s">
        <v>3864</v>
      </c>
      <c r="D548" s="356" t="s">
        <v>3865</v>
      </c>
      <c r="E548" s="356" t="s">
        <v>3866</v>
      </c>
      <c r="F548" t="str">
        <f t="shared" si="8"/>
        <v>KSISROPS; KSIS - Roskilde Psyk.: 105-3113</v>
      </c>
    </row>
    <row r="549" spans="2:6" x14ac:dyDescent="0.25">
      <c r="B549" t="s">
        <v>7916</v>
      </c>
      <c r="C549" s="356" t="s">
        <v>5215</v>
      </c>
      <c r="D549" s="356" t="s">
        <v>5216</v>
      </c>
      <c r="E549" s="356" t="s">
        <v>1745</v>
      </c>
      <c r="F549" t="str">
        <f t="shared" si="8"/>
        <v>KSISROS11; KSIS - Roskilde S11 Linneddepot: 105-1575</v>
      </c>
    </row>
    <row r="550" spans="2:6" x14ac:dyDescent="0.25">
      <c r="B550" t="s">
        <v>7917</v>
      </c>
      <c r="C550" s="356" t="s">
        <v>5217</v>
      </c>
      <c r="D550" s="356" t="s">
        <v>5218</v>
      </c>
      <c r="E550" s="356" t="s">
        <v>1748</v>
      </c>
      <c r="F550" t="str">
        <f t="shared" si="8"/>
        <v>KSISROS15; KSIS - Roskilde S15 sengeredning: 105-1576</v>
      </c>
    </row>
    <row r="551" spans="2:6" x14ac:dyDescent="0.25">
      <c r="B551" t="s">
        <v>7006</v>
      </c>
      <c r="C551" s="360" t="s">
        <v>3711</v>
      </c>
      <c r="D551" s="360" t="s">
        <v>1670</v>
      </c>
      <c r="E551" s="360" t="s">
        <v>1671</v>
      </c>
      <c r="F551" t="str">
        <f t="shared" si="8"/>
        <v>KSISSEPSRK; Stoppet enhed (514): 101-3112</v>
      </c>
    </row>
    <row r="552" spans="2:6" x14ac:dyDescent="0.25">
      <c r="B552" t="s">
        <v>6087</v>
      </c>
      <c r="C552" s="356" t="s">
        <v>1669</v>
      </c>
      <c r="D552" s="356" t="s">
        <v>1670</v>
      </c>
      <c r="E552" s="356" t="s">
        <v>1671</v>
      </c>
      <c r="F552" t="str">
        <f t="shared" si="8"/>
        <v>KSISSEPSRK; Stoppet enhed (514): 7-101-3709</v>
      </c>
    </row>
    <row r="553" spans="2:6" x14ac:dyDescent="0.25">
      <c r="B553" t="s">
        <v>6043</v>
      </c>
      <c r="C553" s="356" t="s">
        <v>1577</v>
      </c>
      <c r="D553" s="356" t="s">
        <v>1578</v>
      </c>
      <c r="E553" s="356" t="s">
        <v>1576</v>
      </c>
      <c r="F553" t="str">
        <f t="shared" si="8"/>
        <v>KSISSL; KSIS - Slagelse Niv. 3: 2-102-3702</v>
      </c>
    </row>
    <row r="554" spans="2:6" x14ac:dyDescent="0.25">
      <c r="B554" t="s">
        <v>6149</v>
      </c>
      <c r="C554" s="356" t="s">
        <v>1838</v>
      </c>
      <c r="D554" s="356" t="s">
        <v>1615</v>
      </c>
      <c r="E554" s="356" t="s">
        <v>1839</v>
      </c>
      <c r="F554" t="str">
        <f t="shared" si="8"/>
        <v>KSK1; Koncern Service 1: 811-3680</v>
      </c>
    </row>
    <row r="555" spans="2:6" x14ac:dyDescent="0.25">
      <c r="B555" t="s">
        <v>6059</v>
      </c>
      <c r="C555" s="356" t="s">
        <v>1614</v>
      </c>
      <c r="D555" s="356" t="s">
        <v>1615</v>
      </c>
      <c r="E555" s="356" t="s">
        <v>1616</v>
      </c>
      <c r="F555" t="str">
        <f t="shared" si="8"/>
        <v>KSK1; KS Intern service (IS) - Niv. 2: 2-811-3701</v>
      </c>
    </row>
    <row r="556" spans="2:6" x14ac:dyDescent="0.25">
      <c r="B556" t="s">
        <v>6143</v>
      </c>
      <c r="C556" s="356" t="s">
        <v>1816</v>
      </c>
      <c r="D556" s="356" t="s">
        <v>1817</v>
      </c>
      <c r="E556" s="356" t="s">
        <v>1818</v>
      </c>
      <c r="F556" t="str">
        <f t="shared" si="8"/>
        <v>KSK1HODEPO; KS Logistik - Holbæk depot: 8-103-3711</v>
      </c>
    </row>
    <row r="557" spans="2:6" x14ac:dyDescent="0.25">
      <c r="B557" t="s">
        <v>6021</v>
      </c>
      <c r="C557" s="356" t="s">
        <v>1491</v>
      </c>
      <c r="D557" s="356" t="s">
        <v>1492</v>
      </c>
      <c r="E557" s="356" t="s">
        <v>1493</v>
      </c>
      <c r="F557" t="str">
        <f t="shared" si="8"/>
        <v>KSK1HOLED3; Koncern Service Holbæk Niv.3: 103-3680</v>
      </c>
    </row>
    <row r="558" spans="2:6" x14ac:dyDescent="0.25">
      <c r="B558" t="s">
        <v>6045</v>
      </c>
      <c r="C558" s="356" t="s">
        <v>1581</v>
      </c>
      <c r="D558" s="356" t="s">
        <v>1492</v>
      </c>
      <c r="E558" s="356" t="s">
        <v>1582</v>
      </c>
      <c r="F558" t="str">
        <f t="shared" si="8"/>
        <v>KSK1HOLED3; KSIS - Holbæk Niv. 3: 2-103-3701</v>
      </c>
    </row>
    <row r="559" spans="2:6" x14ac:dyDescent="0.25">
      <c r="B559" t="s">
        <v>6047</v>
      </c>
      <c r="C559" s="356" t="s">
        <v>1585</v>
      </c>
      <c r="D559" s="356" t="s">
        <v>1586</v>
      </c>
      <c r="E559" s="356" t="s">
        <v>1582</v>
      </c>
      <c r="F559" t="str">
        <f t="shared" si="8"/>
        <v>KSK1HOLED3-j; KSIS - Holbæk Niv. 3: 2103-3702j</v>
      </c>
    </row>
    <row r="560" spans="2:6" x14ac:dyDescent="0.25">
      <c r="B560" t="s">
        <v>6023</v>
      </c>
      <c r="C560" s="356" t="s">
        <v>1501</v>
      </c>
      <c r="D560" s="356" t="s">
        <v>1502</v>
      </c>
      <c r="E560" s="356" t="s">
        <v>1503</v>
      </c>
      <c r="F560" t="str">
        <f t="shared" si="8"/>
        <v>KSK1HOLOGI; Koncern Service Holbæk Logistik: 103-3742</v>
      </c>
    </row>
    <row r="561" spans="2:6" x14ac:dyDescent="0.25">
      <c r="B561" t="s">
        <v>6022</v>
      </c>
      <c r="C561" s="356" t="s">
        <v>1498</v>
      </c>
      <c r="D561" s="356" t="s">
        <v>1499</v>
      </c>
      <c r="E561" s="356" t="s">
        <v>1500</v>
      </c>
      <c r="F561" t="str">
        <f t="shared" si="8"/>
        <v>KSK1HOSERV; Koncern Service Holbæk Service: 103-3741</v>
      </c>
    </row>
    <row r="562" spans="2:6" x14ac:dyDescent="0.25">
      <c r="B562" t="s">
        <v>8777</v>
      </c>
      <c r="C562" s="356" t="s">
        <v>8217</v>
      </c>
      <c r="D562" s="356" t="s">
        <v>8218</v>
      </c>
      <c r="E562" s="356" t="s">
        <v>1500</v>
      </c>
      <c r="F562" t="str">
        <f t="shared" si="8"/>
        <v>KSK1HOSERV-j; Koncern Service Holbæk Service: 103-3741j</v>
      </c>
    </row>
    <row r="563" spans="2:6" x14ac:dyDescent="0.25">
      <c r="B563" t="s">
        <v>5881</v>
      </c>
      <c r="C563" s="356" t="s">
        <v>1131</v>
      </c>
      <c r="D563" s="356" t="s">
        <v>1132</v>
      </c>
      <c r="E563" s="356" t="s">
        <v>1133</v>
      </c>
      <c r="F563" t="str">
        <f t="shared" si="8"/>
        <v>KSK1HOXXX9; KS Logistik - Holbæk Blå: 103-1808</v>
      </c>
    </row>
    <row r="564" spans="2:6" x14ac:dyDescent="0.25">
      <c r="B564" t="s">
        <v>6141</v>
      </c>
      <c r="C564" s="356" t="s">
        <v>1813</v>
      </c>
      <c r="D564" s="356" t="s">
        <v>1132</v>
      </c>
      <c r="E564" s="356" t="s">
        <v>1133</v>
      </c>
      <c r="F564" t="str">
        <f t="shared" si="8"/>
        <v>KSK1HOXXX9; KS Logistik - Holbæk Blå: 8-103-3710</v>
      </c>
    </row>
    <row r="565" spans="2:6" x14ac:dyDescent="0.25">
      <c r="B565" t="s">
        <v>6142</v>
      </c>
      <c r="C565" s="356" t="s">
        <v>1814</v>
      </c>
      <c r="D565" s="356" t="s">
        <v>1815</v>
      </c>
      <c r="E565" s="356" t="s">
        <v>1133</v>
      </c>
      <c r="F565" t="str">
        <f t="shared" si="8"/>
        <v>KSK1HOXXX9-j; KS Logistik - Holbæk Blå: 8103-3710j</v>
      </c>
    </row>
    <row r="566" spans="2:6" x14ac:dyDescent="0.25">
      <c r="B566" t="s">
        <v>6054</v>
      </c>
      <c r="C566" s="356" t="s">
        <v>1600</v>
      </c>
      <c r="D566" s="356" t="s">
        <v>1601</v>
      </c>
      <c r="E566" s="356" t="s">
        <v>1602</v>
      </c>
      <c r="F566" t="str">
        <f t="shared" si="8"/>
        <v>KSK1KASERV; KSIS - HO Kalundborg Grøn: 2-122-3702</v>
      </c>
    </row>
    <row r="567" spans="2:6" x14ac:dyDescent="0.25">
      <c r="B567" t="s">
        <v>6088</v>
      </c>
      <c r="C567" s="356" t="s">
        <v>1672</v>
      </c>
      <c r="D567" s="356" t="s">
        <v>1673</v>
      </c>
      <c r="E567" s="356" t="s">
        <v>1674</v>
      </c>
      <c r="F567" t="str">
        <f t="shared" si="8"/>
        <v>KSK1KØDEPO; KSIS - Køge Depot S17: 7-101-3711</v>
      </c>
    </row>
    <row r="568" spans="2:6" x14ac:dyDescent="0.25">
      <c r="B568" t="s">
        <v>6012</v>
      </c>
      <c r="C568" s="356" t="s">
        <v>1449</v>
      </c>
      <c r="D568" s="356" t="s">
        <v>1450</v>
      </c>
      <c r="E568" s="356" t="s">
        <v>1451</v>
      </c>
      <c r="F568" t="str">
        <f t="shared" si="8"/>
        <v>KSK1KØLED3; Koncern Service Køge Niv.3: 101-3680</v>
      </c>
    </row>
    <row r="569" spans="2:6" x14ac:dyDescent="0.25">
      <c r="B569" t="s">
        <v>6086</v>
      </c>
      <c r="C569" s="356" t="s">
        <v>1667</v>
      </c>
      <c r="D569" s="356" t="s">
        <v>1450</v>
      </c>
      <c r="E569" s="356" t="s">
        <v>1668</v>
      </c>
      <c r="F569" t="str">
        <f t="shared" si="8"/>
        <v>KSK1KØLED3; KSIS - Køge Niv. 3: 7-101-3701</v>
      </c>
    </row>
    <row r="570" spans="2:6" x14ac:dyDescent="0.25">
      <c r="B570" t="s">
        <v>6015</v>
      </c>
      <c r="C570" s="356" t="s">
        <v>1461</v>
      </c>
      <c r="D570" s="356" t="s">
        <v>1462</v>
      </c>
      <c r="E570" s="356" t="s">
        <v>1463</v>
      </c>
      <c r="F570" t="str">
        <f t="shared" si="8"/>
        <v>KSK1KØLOGI; Koncern Service Køge Logistik: 101-3742</v>
      </c>
    </row>
    <row r="571" spans="2:6" x14ac:dyDescent="0.25">
      <c r="B571" t="s">
        <v>6089</v>
      </c>
      <c r="C571" s="356" t="s">
        <v>1675</v>
      </c>
      <c r="D571" s="356" t="s">
        <v>1462</v>
      </c>
      <c r="E571" s="356" t="s">
        <v>1676</v>
      </c>
      <c r="F571" t="str">
        <f t="shared" si="8"/>
        <v>KSK1KØLOGI; KSIS - Køge Post S17: 7-101-3712</v>
      </c>
    </row>
    <row r="572" spans="2:6" x14ac:dyDescent="0.25">
      <c r="B572" t="s">
        <v>6013</v>
      </c>
      <c r="C572" s="356" t="s">
        <v>1456</v>
      </c>
      <c r="D572" s="356" t="s">
        <v>1457</v>
      </c>
      <c r="E572" s="356" t="s">
        <v>1458</v>
      </c>
      <c r="F572" t="str">
        <f t="shared" si="8"/>
        <v>KSK1KØSERV; Koncern Service Køge Service: 101-3741</v>
      </c>
    </row>
    <row r="573" spans="2:6" x14ac:dyDescent="0.25">
      <c r="B573" t="s">
        <v>6102</v>
      </c>
      <c r="C573" s="356" t="s">
        <v>1710</v>
      </c>
      <c r="D573" s="356" t="s">
        <v>1457</v>
      </c>
      <c r="E573" s="356" t="s">
        <v>1711</v>
      </c>
      <c r="F573" t="str">
        <f t="shared" si="8"/>
        <v>KSK1KØSERV; KSIS - Køge S.13: 7-101-3723</v>
      </c>
    </row>
    <row r="574" spans="2:6" x14ac:dyDescent="0.25">
      <c r="B574" t="s">
        <v>6103</v>
      </c>
      <c r="C574" s="356" t="s">
        <v>1712</v>
      </c>
      <c r="D574" s="356" t="s">
        <v>1713</v>
      </c>
      <c r="E574" s="356" t="s">
        <v>1711</v>
      </c>
      <c r="F574" t="str">
        <f t="shared" si="8"/>
        <v>KSK1KØSERV-i; KSIS - Køge S.13: 7101-3723i</v>
      </c>
    </row>
    <row r="575" spans="2:6" x14ac:dyDescent="0.25">
      <c r="B575" t="s">
        <v>6014</v>
      </c>
      <c r="C575" s="356" t="s">
        <v>1459</v>
      </c>
      <c r="D575" s="356" t="s">
        <v>1460</v>
      </c>
      <c r="E575" s="356" t="s">
        <v>1458</v>
      </c>
      <c r="F575" t="str">
        <f t="shared" si="8"/>
        <v>KSK1KØSERV-j; Koncern Service Køge Service: 101-3741j</v>
      </c>
    </row>
    <row r="576" spans="2:6" x14ac:dyDescent="0.25">
      <c r="B576" t="s">
        <v>6104</v>
      </c>
      <c r="C576" s="356" t="s">
        <v>1714</v>
      </c>
      <c r="D576" s="356" t="s">
        <v>1460</v>
      </c>
      <c r="E576" s="356" t="s">
        <v>1711</v>
      </c>
      <c r="F576" t="str">
        <f t="shared" si="8"/>
        <v>KSK1KØSERV-j; KSIS - Køge S.13: 7101-3723j</v>
      </c>
    </row>
    <row r="577" spans="2:6" x14ac:dyDescent="0.25">
      <c r="B577" t="s">
        <v>6106</v>
      </c>
      <c r="C577" s="356" t="s">
        <v>1718</v>
      </c>
      <c r="D577" s="356" t="s">
        <v>1719</v>
      </c>
      <c r="E577" s="356" t="s">
        <v>1720</v>
      </c>
      <c r="F577" t="str">
        <f t="shared" si="8"/>
        <v>KSK1KØXX10; KSIS - Køge Elever: 7-101-3725</v>
      </c>
    </row>
    <row r="578" spans="2:6" x14ac:dyDescent="0.25">
      <c r="B578" t="s">
        <v>6107</v>
      </c>
      <c r="C578" s="356" t="s">
        <v>1721</v>
      </c>
      <c r="D578" s="356" t="s">
        <v>1722</v>
      </c>
      <c r="E578" s="356" t="s">
        <v>1723</v>
      </c>
      <c r="F578" t="str">
        <f t="shared" si="8"/>
        <v>KSK1KØXX12; KSIS - Køge Psykiatrisk Klinik: 7-101-3728</v>
      </c>
    </row>
    <row r="579" spans="2:6" x14ac:dyDescent="0.25">
      <c r="B579" t="s">
        <v>6090</v>
      </c>
      <c r="C579" s="356" t="s">
        <v>1677</v>
      </c>
      <c r="D579" s="356" t="s">
        <v>1678</v>
      </c>
      <c r="E579" s="356" t="s">
        <v>1679</v>
      </c>
      <c r="F579" t="str">
        <f t="shared" si="8"/>
        <v>KSK1KØXX13; KSIS - Køge S1: 7-101-3713</v>
      </c>
    </row>
    <row r="580" spans="2:6" x14ac:dyDescent="0.25">
      <c r="B580" t="s">
        <v>6091</v>
      </c>
      <c r="C580" s="356" t="s">
        <v>1680</v>
      </c>
      <c r="D580" s="356" t="s">
        <v>1681</v>
      </c>
      <c r="E580" s="356" t="s">
        <v>1679</v>
      </c>
      <c r="F580" t="str">
        <f t="shared" si="8"/>
        <v>KSK1KØXX13-j; KSIS - Køge S1: 7101-3713j</v>
      </c>
    </row>
    <row r="581" spans="2:6" x14ac:dyDescent="0.25">
      <c r="B581" t="s">
        <v>6101</v>
      </c>
      <c r="C581" s="356" t="s">
        <v>1707</v>
      </c>
      <c r="D581" s="356" t="s">
        <v>1708</v>
      </c>
      <c r="E581" s="356" t="s">
        <v>1709</v>
      </c>
      <c r="F581" t="str">
        <f t="shared" si="8"/>
        <v>KSK1KØXX14; KSIS - Køge S10: 7-101-3722</v>
      </c>
    </row>
    <row r="582" spans="2:6" x14ac:dyDescent="0.25">
      <c r="B582" t="s">
        <v>6105</v>
      </c>
      <c r="C582" s="356" t="s">
        <v>1715</v>
      </c>
      <c r="D582" s="356" t="s">
        <v>1716</v>
      </c>
      <c r="E582" s="356" t="s">
        <v>1717</v>
      </c>
      <c r="F582" t="str">
        <f t="shared" si="8"/>
        <v>KSK1KØXX19; KSIS - Køge S.14: 7-101-3724</v>
      </c>
    </row>
    <row r="583" spans="2:6" x14ac:dyDescent="0.25">
      <c r="B583" t="s">
        <v>6100</v>
      </c>
      <c r="C583" s="356" t="s">
        <v>1704</v>
      </c>
      <c r="D583" s="356" t="s">
        <v>1705</v>
      </c>
      <c r="E583" s="356" t="s">
        <v>1706</v>
      </c>
      <c r="F583" t="str">
        <f t="shared" si="8"/>
        <v>KSK1KØXX20; KSIS - Køge S.9: 7-101-3721</v>
      </c>
    </row>
    <row r="584" spans="2:6" x14ac:dyDescent="0.25">
      <c r="B584" t="s">
        <v>6097</v>
      </c>
      <c r="C584" s="356" t="s">
        <v>1695</v>
      </c>
      <c r="D584" s="356" t="s">
        <v>1696</v>
      </c>
      <c r="E584" s="356" t="s">
        <v>1697</v>
      </c>
      <c r="F584" t="str">
        <f t="shared" si="8"/>
        <v>KSK1KØXXX2; KSIS - Køge S.5: 7-101-3717</v>
      </c>
    </row>
    <row r="585" spans="2:6" x14ac:dyDescent="0.25">
      <c r="B585" t="s">
        <v>6098</v>
      </c>
      <c r="C585" s="356" t="s">
        <v>1698</v>
      </c>
      <c r="D585" s="356" t="s">
        <v>1699</v>
      </c>
      <c r="E585" s="356" t="s">
        <v>1700</v>
      </c>
      <c r="F585" t="str">
        <f t="shared" si="8"/>
        <v>KSK1KØXXX3; KSIS - Køge S.6: 7-101-3718</v>
      </c>
    </row>
    <row r="586" spans="2:6" x14ac:dyDescent="0.25">
      <c r="B586" t="s">
        <v>6094</v>
      </c>
      <c r="C586" s="356" t="s">
        <v>1687</v>
      </c>
      <c r="D586" s="356" t="s">
        <v>1688</v>
      </c>
      <c r="E586" s="356" t="s">
        <v>1689</v>
      </c>
      <c r="F586" t="str">
        <f t="shared" si="8"/>
        <v>KSK1KØXXX4; KSIS - Køge S3: 7-101-3715</v>
      </c>
    </row>
    <row r="587" spans="2:6" x14ac:dyDescent="0.25">
      <c r="B587" t="s">
        <v>6095</v>
      </c>
      <c r="C587" s="356" t="s">
        <v>1690</v>
      </c>
      <c r="D587" s="356" t="s">
        <v>1691</v>
      </c>
      <c r="E587" s="356" t="s">
        <v>1689</v>
      </c>
      <c r="F587" t="str">
        <f t="shared" ref="F587:F650" si="9">CONCATENATE(D587,";"," ",E587,":"," ",C587)</f>
        <v>KSK1KØXXX4-j; KSIS - Køge S3: 7101-3715j</v>
      </c>
    </row>
    <row r="588" spans="2:6" x14ac:dyDescent="0.25">
      <c r="B588" t="s">
        <v>6096</v>
      </c>
      <c r="C588" s="356" t="s">
        <v>1692</v>
      </c>
      <c r="D588" s="356" t="s">
        <v>1693</v>
      </c>
      <c r="E588" s="356" t="s">
        <v>1694</v>
      </c>
      <c r="F588" t="str">
        <f t="shared" si="9"/>
        <v>KSK1KØXXX5; KSIS - Køge S4: 7-101-3716</v>
      </c>
    </row>
    <row r="589" spans="2:6" x14ac:dyDescent="0.25">
      <c r="B589" t="s">
        <v>6099</v>
      </c>
      <c r="C589" s="356" t="s">
        <v>1701</v>
      </c>
      <c r="D589" s="356" t="s">
        <v>1702</v>
      </c>
      <c r="E589" s="356" t="s">
        <v>1703</v>
      </c>
      <c r="F589" t="str">
        <f t="shared" si="9"/>
        <v>KSK1KØXXX7; KSIS - Køge S.7: 7-101-3719</v>
      </c>
    </row>
    <row r="590" spans="2:6" x14ac:dyDescent="0.25">
      <c r="B590" t="s">
        <v>6092</v>
      </c>
      <c r="C590" s="356" t="s">
        <v>1682</v>
      </c>
      <c r="D590" s="356" t="s">
        <v>1683</v>
      </c>
      <c r="E590" s="356" t="s">
        <v>1684</v>
      </c>
      <c r="F590" t="str">
        <f t="shared" si="9"/>
        <v>KSK1KØXXX8; KSIS - Køge S2: 7-101-3714</v>
      </c>
    </row>
    <row r="591" spans="2:6" x14ac:dyDescent="0.25">
      <c r="B591" t="s">
        <v>6093</v>
      </c>
      <c r="C591" s="356" t="s">
        <v>1685</v>
      </c>
      <c r="D591" s="356" t="s">
        <v>1686</v>
      </c>
      <c r="E591" s="356" t="s">
        <v>1684</v>
      </c>
      <c r="F591" t="str">
        <f t="shared" si="9"/>
        <v>KSK1KØXXX8-j; KSIS - Køge S2: 7101-3714j</v>
      </c>
    </row>
    <row r="592" spans="2:6" x14ac:dyDescent="0.25">
      <c r="B592" t="s">
        <v>6146</v>
      </c>
      <c r="C592" s="356" t="s">
        <v>1824</v>
      </c>
      <c r="D592" s="356" t="s">
        <v>1825</v>
      </c>
      <c r="E592" s="356" t="s">
        <v>1826</v>
      </c>
      <c r="F592" t="str">
        <f t="shared" si="9"/>
        <v>KSK1RODEPO; KS Logistik - Roskilde - depot: 8-105-3711</v>
      </c>
    </row>
    <row r="593" spans="2:6" x14ac:dyDescent="0.25">
      <c r="B593" t="s">
        <v>6147</v>
      </c>
      <c r="C593" s="356" t="s">
        <v>1827</v>
      </c>
      <c r="D593" s="356" t="s">
        <v>1828</v>
      </c>
      <c r="E593" s="356" t="s">
        <v>1826</v>
      </c>
      <c r="F593" t="str">
        <f t="shared" si="9"/>
        <v>KSK1RODEPO-j; KS Logistik - Roskilde - depot: 8105-3711j</v>
      </c>
    </row>
    <row r="594" spans="2:6" x14ac:dyDescent="0.25">
      <c r="B594" t="s">
        <v>6030</v>
      </c>
      <c r="C594" s="356" t="s">
        <v>1527</v>
      </c>
      <c r="D594" s="356" t="s">
        <v>1528</v>
      </c>
      <c r="E594" s="356" t="s">
        <v>1529</v>
      </c>
      <c r="F594" t="str">
        <f t="shared" si="9"/>
        <v>KSK1ROLED3; Koncern Service Roskilde Niv.3.: 105-3680</v>
      </c>
    </row>
    <row r="595" spans="2:6" x14ac:dyDescent="0.25">
      <c r="B595" t="s">
        <v>6048</v>
      </c>
      <c r="C595" s="356" t="s">
        <v>1587</v>
      </c>
      <c r="D595" s="356" t="s">
        <v>1588</v>
      </c>
      <c r="E595" s="356" t="s">
        <v>1589</v>
      </c>
      <c r="F595" t="str">
        <f t="shared" si="9"/>
        <v>KSK1ROLED4; KSIS - Roskilde A Niv. 4: 2-105-3701</v>
      </c>
    </row>
    <row r="596" spans="2:6" x14ac:dyDescent="0.25">
      <c r="B596" t="s">
        <v>6034</v>
      </c>
      <c r="C596" s="356" t="s">
        <v>1541</v>
      </c>
      <c r="D596" s="356" t="s">
        <v>1542</v>
      </c>
      <c r="E596" s="356" t="s">
        <v>1543</v>
      </c>
      <c r="F596" t="str">
        <f t="shared" si="9"/>
        <v>KSK1ROLOGI; Koncern Service Roskilde Logistik: 105-3742</v>
      </c>
    </row>
    <row r="597" spans="2:6" x14ac:dyDescent="0.25">
      <c r="B597" t="s">
        <v>6032</v>
      </c>
      <c r="C597" s="356" t="s">
        <v>1536</v>
      </c>
      <c r="D597" s="356" t="s">
        <v>1537</v>
      </c>
      <c r="E597" s="356" t="s">
        <v>1538</v>
      </c>
      <c r="F597" t="str">
        <f t="shared" si="9"/>
        <v>KSK1ROSERV; Koncern Service Roskilde Service: 105-3741</v>
      </c>
    </row>
    <row r="598" spans="2:6" x14ac:dyDescent="0.25">
      <c r="B598" t="s">
        <v>6049</v>
      </c>
      <c r="C598" s="356" t="s">
        <v>1590</v>
      </c>
      <c r="D598" s="356" t="s">
        <v>1537</v>
      </c>
      <c r="E598" s="356" t="s">
        <v>1591</v>
      </c>
      <c r="F598" t="str">
        <f t="shared" si="9"/>
        <v>KSK1ROSERV; KSIS - Roskilde A: 2-105-3702</v>
      </c>
    </row>
    <row r="599" spans="2:6" x14ac:dyDescent="0.25">
      <c r="B599" t="s">
        <v>6050</v>
      </c>
      <c r="C599" s="356" t="s">
        <v>1592</v>
      </c>
      <c r="D599" s="356" t="s">
        <v>1593</v>
      </c>
      <c r="E599" s="356" t="s">
        <v>1591</v>
      </c>
      <c r="F599" t="str">
        <f t="shared" si="9"/>
        <v>KSK1ROSERV-i; KSIS - Roskilde A: 2105-3702i</v>
      </c>
    </row>
    <row r="600" spans="2:6" x14ac:dyDescent="0.25">
      <c r="B600" t="s">
        <v>6033</v>
      </c>
      <c r="C600" s="356" t="s">
        <v>1539</v>
      </c>
      <c r="D600" s="356" t="s">
        <v>1540</v>
      </c>
      <c r="E600" s="356" t="s">
        <v>1538</v>
      </c>
      <c r="F600" t="str">
        <f t="shared" si="9"/>
        <v>KSK1ROSERV-j; Koncern Service Roskilde Service: 105-3741j</v>
      </c>
    </row>
    <row r="601" spans="2:6" x14ac:dyDescent="0.25">
      <c r="B601" t="s">
        <v>6051</v>
      </c>
      <c r="C601" s="356" t="s">
        <v>1594</v>
      </c>
      <c r="D601" s="356" t="s">
        <v>1540</v>
      </c>
      <c r="E601" s="356" t="s">
        <v>1591</v>
      </c>
      <c r="F601" t="str">
        <f t="shared" si="9"/>
        <v>KSK1ROSERV-j; KSIS - Roskilde A: 2105-3702j</v>
      </c>
    </row>
    <row r="602" spans="2:6" x14ac:dyDescent="0.25">
      <c r="B602" t="s">
        <v>6148</v>
      </c>
      <c r="C602" s="356" t="s">
        <v>1829</v>
      </c>
      <c r="D602" s="356" t="s">
        <v>1830</v>
      </c>
      <c r="E602" s="356" t="s">
        <v>1831</v>
      </c>
      <c r="F602" t="str">
        <f t="shared" si="9"/>
        <v>KSK1ROXX11; KS Logistik - Roskilde Post: 8-105-3712</v>
      </c>
    </row>
    <row r="603" spans="2:6" x14ac:dyDescent="0.25">
      <c r="B603" t="s">
        <v>6144</v>
      </c>
      <c r="C603" s="356" t="s">
        <v>1819</v>
      </c>
      <c r="D603" s="356" t="s">
        <v>1820</v>
      </c>
      <c r="E603" s="356" t="s">
        <v>1821</v>
      </c>
      <c r="F603" t="str">
        <f t="shared" si="9"/>
        <v>KSK1ROXX12; KS Logistik - Roskilde Niv. 3: 8-105-3710</v>
      </c>
    </row>
    <row r="604" spans="2:6" x14ac:dyDescent="0.25">
      <c r="B604" t="s">
        <v>6145</v>
      </c>
      <c r="C604" s="356" t="s">
        <v>1822</v>
      </c>
      <c r="D604" s="356" t="s">
        <v>1823</v>
      </c>
      <c r="E604" s="356" t="s">
        <v>1821</v>
      </c>
      <c r="F604" t="str">
        <f t="shared" si="9"/>
        <v>KSK1ROXX12-j; KS Logistik - Roskilde Niv. 3: 8105-3710j</v>
      </c>
    </row>
    <row r="605" spans="2:6" x14ac:dyDescent="0.25">
      <c r="B605" t="s">
        <v>6116</v>
      </c>
      <c r="C605" s="356" t="s">
        <v>1743</v>
      </c>
      <c r="D605" s="356" t="s">
        <v>1744</v>
      </c>
      <c r="E605" s="356" t="s">
        <v>1745</v>
      </c>
      <c r="F605" t="str">
        <f t="shared" si="9"/>
        <v>KSK1ROXXX5; KSIS - Roskilde S11 Linneddepot: 7-105-3711</v>
      </c>
    </row>
    <row r="606" spans="2:6" x14ac:dyDescent="0.25">
      <c r="B606" t="s">
        <v>6118</v>
      </c>
      <c r="C606" s="356" t="s">
        <v>1749</v>
      </c>
      <c r="D606" s="356" t="s">
        <v>1744</v>
      </c>
      <c r="E606" s="356" t="s">
        <v>1745</v>
      </c>
      <c r="F606" t="str">
        <f t="shared" si="9"/>
        <v>KSK1ROXXX5; KSIS - Roskilde S11 Linneddepot: 7-105-3727</v>
      </c>
    </row>
    <row r="607" spans="2:6" x14ac:dyDescent="0.25">
      <c r="B607" t="s">
        <v>6117</v>
      </c>
      <c r="C607" s="356" t="s">
        <v>1746</v>
      </c>
      <c r="D607" s="356" t="s">
        <v>1747</v>
      </c>
      <c r="E607" s="356" t="s">
        <v>1748</v>
      </c>
      <c r="F607" t="str">
        <f t="shared" si="9"/>
        <v>KSK1ROXXX6; KSIS - Roskilde S15 sengeredning: 7-105-3726</v>
      </c>
    </row>
    <row r="608" spans="2:6" x14ac:dyDescent="0.25">
      <c r="B608" t="s">
        <v>6150</v>
      </c>
      <c r="C608" s="356" t="s">
        <v>1840</v>
      </c>
      <c r="D608" s="356" t="s">
        <v>1841</v>
      </c>
      <c r="E608" s="356" t="s">
        <v>1842</v>
      </c>
      <c r="F608" t="str">
        <f t="shared" si="9"/>
        <v>KSK2; Koncern Service 2: 811-3681</v>
      </c>
    </row>
    <row r="609" spans="2:6" x14ac:dyDescent="0.25">
      <c r="B609" t="s">
        <v>6154</v>
      </c>
      <c r="C609" s="356" t="s">
        <v>1853</v>
      </c>
      <c r="D609" s="356" t="s">
        <v>1841</v>
      </c>
      <c r="E609" s="356" t="s">
        <v>1854</v>
      </c>
      <c r="F609" t="str">
        <f t="shared" si="9"/>
        <v>KSK2; KS Vask og Lager og Logistik - Niv. 2: 8-811-3701</v>
      </c>
    </row>
    <row r="610" spans="2:6" x14ac:dyDescent="0.25">
      <c r="B610" t="s">
        <v>6109</v>
      </c>
      <c r="C610" s="356" t="s">
        <v>1727</v>
      </c>
      <c r="D610" s="356" t="s">
        <v>1728</v>
      </c>
      <c r="E610" s="356" t="s">
        <v>1729</v>
      </c>
      <c r="F610" t="str">
        <f t="shared" si="9"/>
        <v>KSK2NYDEPO; KS -Int.serv.-Transp.- Service - Nyk. F.: 7-104-3708</v>
      </c>
    </row>
    <row r="611" spans="2:6" x14ac:dyDescent="0.25">
      <c r="B611" t="s">
        <v>6110</v>
      </c>
      <c r="C611" s="356" t="s">
        <v>1730</v>
      </c>
      <c r="D611" s="356" t="s">
        <v>1731</v>
      </c>
      <c r="E611" s="356" t="s">
        <v>1729</v>
      </c>
      <c r="F611" t="str">
        <f t="shared" si="9"/>
        <v>KSK2NYDEPO-j; KS -Int.serv.-Transp.- Service - Nyk. F.: 7104-3708j</v>
      </c>
    </row>
    <row r="612" spans="2:6" x14ac:dyDescent="0.25">
      <c r="B612" t="s">
        <v>6026</v>
      </c>
      <c r="C612" s="356" t="s">
        <v>1513</v>
      </c>
      <c r="D612" s="356" t="s">
        <v>1514</v>
      </c>
      <c r="E612" s="356" t="s">
        <v>1515</v>
      </c>
      <c r="F612" t="str">
        <f t="shared" si="9"/>
        <v>KSK2NYLED3; Koncern Service Nyk.F. Niv. 3: 104-3681</v>
      </c>
    </row>
    <row r="613" spans="2:6" x14ac:dyDescent="0.25">
      <c r="B613" t="s">
        <v>6130</v>
      </c>
      <c r="C613" s="356" t="s">
        <v>1774</v>
      </c>
      <c r="D613" s="356" t="s">
        <v>1514</v>
      </c>
      <c r="E613" s="356" t="s">
        <v>1775</v>
      </c>
      <c r="F613" t="str">
        <f t="shared" si="9"/>
        <v>KSK2NYLED3; KSIS-Nyk. F. Psyk. Vordingborg - Niv. 3: 7-811-3709</v>
      </c>
    </row>
    <row r="614" spans="2:6" x14ac:dyDescent="0.25">
      <c r="B614" t="s">
        <v>6108</v>
      </c>
      <c r="C614" s="356" t="s">
        <v>1724</v>
      </c>
      <c r="D614" s="356" t="s">
        <v>1725</v>
      </c>
      <c r="E614" s="356" t="s">
        <v>1726</v>
      </c>
      <c r="F614" t="str">
        <f t="shared" si="9"/>
        <v>KSK2NYLED4; KSIS - Nyk. F. Niv. 4: 7-104-3701</v>
      </c>
    </row>
    <row r="615" spans="2:6" x14ac:dyDescent="0.25">
      <c r="B615" t="s">
        <v>6029</v>
      </c>
      <c r="C615" s="356" t="s">
        <v>1524</v>
      </c>
      <c r="D615" s="356" t="s">
        <v>1525</v>
      </c>
      <c r="E615" s="356" t="s">
        <v>1526</v>
      </c>
      <c r="F615" t="str">
        <f t="shared" si="9"/>
        <v>KSK2NYLOGI; Koncern Service Nyk.F. Logistik: 104-3742</v>
      </c>
    </row>
    <row r="616" spans="2:6" x14ac:dyDescent="0.25">
      <c r="B616" t="s">
        <v>6113</v>
      </c>
      <c r="C616" s="356" t="s">
        <v>1737</v>
      </c>
      <c r="D616" s="356" t="s">
        <v>1525</v>
      </c>
      <c r="E616" s="356" t="s">
        <v>1738</v>
      </c>
      <c r="F616" t="str">
        <f t="shared" si="9"/>
        <v>KSK2NYLOGI; KSIS - Nyk.F. Serviceleder 4 Blå: 7-104-3710</v>
      </c>
    </row>
    <row r="617" spans="2:6" x14ac:dyDescent="0.25">
      <c r="B617" t="s">
        <v>8778</v>
      </c>
      <c r="C617" s="356" t="s">
        <v>8219</v>
      </c>
      <c r="D617" s="356" t="s">
        <v>1740</v>
      </c>
      <c r="E617" s="356" t="s">
        <v>1526</v>
      </c>
      <c r="F617" t="str">
        <f t="shared" si="9"/>
        <v>KSK2NYLOGI-j; Koncern Service Nyk.F. Logistik: 104-3742j</v>
      </c>
    </row>
    <row r="618" spans="2:6" x14ac:dyDescent="0.25">
      <c r="B618" t="s">
        <v>6114</v>
      </c>
      <c r="C618" s="356" t="s">
        <v>1739</v>
      </c>
      <c r="D618" s="356" t="s">
        <v>1740</v>
      </c>
      <c r="E618" s="356" t="s">
        <v>1738</v>
      </c>
      <c r="F618" t="str">
        <f t="shared" si="9"/>
        <v>KSK2NYLOGI-j; KSIS - Nyk.F. Serviceleder 4 Blå: 7104-3710j</v>
      </c>
    </row>
    <row r="619" spans="2:6" x14ac:dyDescent="0.25">
      <c r="B619" t="s">
        <v>6027</v>
      </c>
      <c r="C619" s="356" t="s">
        <v>1519</v>
      </c>
      <c r="D619" s="356" t="s">
        <v>1520</v>
      </c>
      <c r="E619" s="356" t="s">
        <v>1521</v>
      </c>
      <c r="F619" t="str">
        <f t="shared" si="9"/>
        <v>KSK2NYSERV; Koncern Service Nyk.F. Service: 104-3741</v>
      </c>
    </row>
    <row r="620" spans="2:6" x14ac:dyDescent="0.25">
      <c r="B620" t="s">
        <v>6028</v>
      </c>
      <c r="C620" s="356" t="s">
        <v>1522</v>
      </c>
      <c r="D620" s="356" t="s">
        <v>1523</v>
      </c>
      <c r="E620" s="356" t="s">
        <v>1521</v>
      </c>
      <c r="F620" t="str">
        <f t="shared" si="9"/>
        <v>KSK2NYSERV-j; Koncern Service Nyk.F. Service: 104-3741j</v>
      </c>
    </row>
    <row r="621" spans="2:6" x14ac:dyDescent="0.25">
      <c r="B621" t="s">
        <v>6111</v>
      </c>
      <c r="C621" s="356" t="s">
        <v>1732</v>
      </c>
      <c r="D621" s="356" t="s">
        <v>1733</v>
      </c>
      <c r="E621" s="356" t="s">
        <v>1734</v>
      </c>
      <c r="F621" t="str">
        <f t="shared" si="9"/>
        <v>KSK2NYXXX1; KSIS - Nyk.F.: 7-104-3709</v>
      </c>
    </row>
    <row r="622" spans="2:6" x14ac:dyDescent="0.25">
      <c r="B622" t="s">
        <v>6112</v>
      </c>
      <c r="C622" s="356" t="s">
        <v>1735</v>
      </c>
      <c r="D622" s="356" t="s">
        <v>1736</v>
      </c>
      <c r="E622" s="356" t="s">
        <v>1734</v>
      </c>
      <c r="F622" t="str">
        <f t="shared" si="9"/>
        <v>KSK2NYXXX1-j; KSIS - Nyk.F.: 7104-3709j</v>
      </c>
    </row>
    <row r="623" spans="2:6" x14ac:dyDescent="0.25">
      <c r="B623" t="s">
        <v>6035</v>
      </c>
      <c r="C623" s="356" t="s">
        <v>1547</v>
      </c>
      <c r="D623" s="356" t="s">
        <v>1548</v>
      </c>
      <c r="E623" s="356" t="s">
        <v>1549</v>
      </c>
      <c r="F623" t="str">
        <f t="shared" si="9"/>
        <v>KSK2NÆLED3; Koncern Service Næstved-Ringsted. Niv.3: 106-3681</v>
      </c>
    </row>
    <row r="624" spans="2:6" x14ac:dyDescent="0.25">
      <c r="B624" t="s">
        <v>6119</v>
      </c>
      <c r="C624" s="356" t="s">
        <v>1750</v>
      </c>
      <c r="D624" s="356" t="s">
        <v>1548</v>
      </c>
      <c r="E624" s="356" t="s">
        <v>1751</v>
      </c>
      <c r="F624" t="str">
        <f t="shared" si="9"/>
        <v>KSK2NÆLED3; KSIS - Næstved - Ringsted - Niv. 3: 7-106-3701</v>
      </c>
    </row>
    <row r="625" spans="2:6" x14ac:dyDescent="0.25">
      <c r="B625" t="s">
        <v>6125</v>
      </c>
      <c r="C625" s="356" t="s">
        <v>1762</v>
      </c>
      <c r="D625" s="356" t="s">
        <v>1763</v>
      </c>
      <c r="E625" s="356" t="s">
        <v>1764</v>
      </c>
      <c r="F625" t="str">
        <f t="shared" si="9"/>
        <v>KSK2NÆLED4; KSIS - Næstved - Hvid - N4: 7-106-3710</v>
      </c>
    </row>
    <row r="626" spans="2:6" x14ac:dyDescent="0.25">
      <c r="B626" t="s">
        <v>6126</v>
      </c>
      <c r="C626" s="356" t="s">
        <v>1765</v>
      </c>
      <c r="D626" s="356" t="s">
        <v>1766</v>
      </c>
      <c r="E626" s="356" t="s">
        <v>1764</v>
      </c>
      <c r="F626" t="str">
        <f t="shared" si="9"/>
        <v>KSK2NÆLED4-i; KSIS - Næstved - Hvid - N4: 7106-3710i</v>
      </c>
    </row>
    <row r="627" spans="2:6" x14ac:dyDescent="0.25">
      <c r="B627" t="s">
        <v>6127</v>
      </c>
      <c r="C627" s="356" t="s">
        <v>1767</v>
      </c>
      <c r="D627" s="356" t="s">
        <v>1768</v>
      </c>
      <c r="E627" s="356" t="s">
        <v>1764</v>
      </c>
      <c r="F627" t="str">
        <f t="shared" si="9"/>
        <v>KSK2NÆLED4-j; KSIS - Næstved - Hvid - N4: 7106-3710j</v>
      </c>
    </row>
    <row r="628" spans="2:6" x14ac:dyDescent="0.25">
      <c r="B628" t="s">
        <v>6038</v>
      </c>
      <c r="C628" s="356" t="s">
        <v>1558</v>
      </c>
      <c r="D628" s="356" t="s">
        <v>1559</v>
      </c>
      <c r="E628" s="356" t="s">
        <v>1560</v>
      </c>
      <c r="F628" t="str">
        <f t="shared" si="9"/>
        <v>KSK2NÆLOGI; Koncern Service Næstved Logistik: 106-3742</v>
      </c>
    </row>
    <row r="629" spans="2:6" x14ac:dyDescent="0.25">
      <c r="B629" t="s">
        <v>6120</v>
      </c>
      <c r="C629" s="356" t="s">
        <v>1752</v>
      </c>
      <c r="D629" s="356" t="s">
        <v>1559</v>
      </c>
      <c r="E629" s="356" t="s">
        <v>1753</v>
      </c>
      <c r="F629" t="str">
        <f t="shared" si="9"/>
        <v>KSK2NÆLOGI; KSIS - Næstved - Blå: 7-106-3708</v>
      </c>
    </row>
    <row r="630" spans="2:6" x14ac:dyDescent="0.25">
      <c r="B630" t="s">
        <v>6121</v>
      </c>
      <c r="C630" s="356" t="s">
        <v>1754</v>
      </c>
      <c r="D630" s="356" t="s">
        <v>1755</v>
      </c>
      <c r="E630" s="356" t="s">
        <v>1753</v>
      </c>
      <c r="F630" t="str">
        <f t="shared" si="9"/>
        <v>KSK2NÆLOGI-j; KSIS - Næstved - Blå: 7106-3708j</v>
      </c>
    </row>
    <row r="631" spans="2:6" x14ac:dyDescent="0.25">
      <c r="B631" t="s">
        <v>6036</v>
      </c>
      <c r="C631" s="356" t="s">
        <v>1553</v>
      </c>
      <c r="D631" s="356" t="s">
        <v>1554</v>
      </c>
      <c r="E631" s="356" t="s">
        <v>1555</v>
      </c>
      <c r="F631" t="str">
        <f t="shared" si="9"/>
        <v>KSK2NÆSERV; Koncern Service Næstved Service: 106-3741</v>
      </c>
    </row>
    <row r="632" spans="2:6" x14ac:dyDescent="0.25">
      <c r="B632" t="s">
        <v>6122</v>
      </c>
      <c r="C632" s="356" t="s">
        <v>1756</v>
      </c>
      <c r="D632" s="356" t="s">
        <v>1554</v>
      </c>
      <c r="E632" s="356" t="s">
        <v>1757</v>
      </c>
      <c r="F632" t="str">
        <f t="shared" si="9"/>
        <v>KSK2NÆSERV; KSIS - Næstved: 7-106-3709</v>
      </c>
    </row>
    <row r="633" spans="2:6" x14ac:dyDescent="0.25">
      <c r="B633" t="s">
        <v>6123</v>
      </c>
      <c r="C633" s="356" t="s">
        <v>1758</v>
      </c>
      <c r="D633" s="356" t="s">
        <v>1759</v>
      </c>
      <c r="E633" s="356" t="s">
        <v>1757</v>
      </c>
      <c r="F633" t="str">
        <f t="shared" si="9"/>
        <v>KSK2NÆSERV-i; KSIS - Næstved: 7106-3709i</v>
      </c>
    </row>
    <row r="634" spans="2:6" x14ac:dyDescent="0.25">
      <c r="B634" t="s">
        <v>6037</v>
      </c>
      <c r="C634" s="356" t="s">
        <v>1556</v>
      </c>
      <c r="D634" s="356" t="s">
        <v>1557</v>
      </c>
      <c r="E634" s="356" t="s">
        <v>1555</v>
      </c>
      <c r="F634" t="str">
        <f t="shared" si="9"/>
        <v>KSK2NÆSERV-J; Koncern Service Næstved Service: 106-3741J</v>
      </c>
    </row>
    <row r="635" spans="2:6" x14ac:dyDescent="0.25">
      <c r="B635" t="s">
        <v>6124</v>
      </c>
      <c r="C635" s="356" t="s">
        <v>1760</v>
      </c>
      <c r="D635" s="356" t="s">
        <v>1761</v>
      </c>
      <c r="E635" s="356" t="s">
        <v>1757</v>
      </c>
      <c r="F635" t="str">
        <f t="shared" si="9"/>
        <v>KSK2NÆSERV-j; KSIS - Næstved: 7106-3709j</v>
      </c>
    </row>
    <row r="636" spans="2:6" x14ac:dyDescent="0.25">
      <c r="B636" t="s">
        <v>6040</v>
      </c>
      <c r="C636" s="356" t="s">
        <v>1570</v>
      </c>
      <c r="D636" s="356" t="s">
        <v>1571</v>
      </c>
      <c r="E636" s="356" t="s">
        <v>1572</v>
      </c>
      <c r="F636" t="str">
        <f t="shared" si="9"/>
        <v>KSK2RISERV; Koncern Service Ringsted Service: 123-3741</v>
      </c>
    </row>
    <row r="637" spans="2:6" x14ac:dyDescent="0.25">
      <c r="B637" t="s">
        <v>6056</v>
      </c>
      <c r="C637" s="356" t="s">
        <v>1606</v>
      </c>
      <c r="D637" s="356" t="s">
        <v>1571</v>
      </c>
      <c r="E637" s="356" t="s">
        <v>1607</v>
      </c>
      <c r="F637" t="str">
        <f t="shared" si="9"/>
        <v>KSK2RISERV; KSIS - Ringsted: 2-123-3702</v>
      </c>
    </row>
    <row r="638" spans="2:6" x14ac:dyDescent="0.25">
      <c r="B638" t="s">
        <v>6041</v>
      </c>
      <c r="C638" s="356" t="s">
        <v>1573</v>
      </c>
      <c r="D638" s="356" t="s">
        <v>1574</v>
      </c>
      <c r="E638" s="356" t="s">
        <v>1572</v>
      </c>
      <c r="F638" t="str">
        <f t="shared" si="9"/>
        <v>KSK2RISERV-j; Koncern Service Ringsted Service: 123-3741j</v>
      </c>
    </row>
    <row r="639" spans="2:6" x14ac:dyDescent="0.25">
      <c r="B639" t="s">
        <v>6057</v>
      </c>
      <c r="C639" s="356" t="s">
        <v>1608</v>
      </c>
      <c r="D639" s="356" t="s">
        <v>1609</v>
      </c>
      <c r="E639" s="356" t="s">
        <v>1610</v>
      </c>
      <c r="F639" t="str">
        <f t="shared" si="9"/>
        <v>KSK2RIXXX2; KSIS - Ringsted - Hvid - N4: 2-123-3710</v>
      </c>
    </row>
    <row r="640" spans="2:6" x14ac:dyDescent="0.25">
      <c r="B640" t="s">
        <v>6055</v>
      </c>
      <c r="C640" s="356" t="s">
        <v>1603</v>
      </c>
      <c r="D640" s="356" t="s">
        <v>1604</v>
      </c>
      <c r="E640" s="356" t="s">
        <v>1605</v>
      </c>
      <c r="F640" t="str">
        <f t="shared" si="9"/>
        <v>KSK2RIXXX3; KSIS - Ringsted - Niv. 4 (VP): 2-123-3701</v>
      </c>
    </row>
    <row r="641" spans="2:6" x14ac:dyDescent="0.25">
      <c r="B641" t="s">
        <v>6031</v>
      </c>
      <c r="C641" s="356" t="s">
        <v>1530</v>
      </c>
      <c r="D641" s="356" t="s">
        <v>1531</v>
      </c>
      <c r="E641" s="356" t="s">
        <v>1532</v>
      </c>
      <c r="F641" t="str">
        <f t="shared" si="9"/>
        <v>KSK2ROL4PS; Koncern Service Psyk. Roskilde Niv.4.: 105-3682</v>
      </c>
    </row>
    <row r="642" spans="2:6" x14ac:dyDescent="0.25">
      <c r="B642" t="s">
        <v>6115</v>
      </c>
      <c r="C642" s="356" t="s">
        <v>1741</v>
      </c>
      <c r="D642" s="356" t="s">
        <v>1531</v>
      </c>
      <c r="E642" s="356" t="s">
        <v>1742</v>
      </c>
      <c r="F642" t="str">
        <f t="shared" si="9"/>
        <v>KSK2ROL4PS; KSIS - Roskilde Psyk. Niv. 4: 7-105-3709</v>
      </c>
    </row>
    <row r="643" spans="2:6" x14ac:dyDescent="0.25">
      <c r="B643" t="s">
        <v>6139</v>
      </c>
      <c r="C643" s="356" t="s">
        <v>1807</v>
      </c>
      <c r="D643" s="356" t="s">
        <v>1808</v>
      </c>
      <c r="E643" s="356" t="s">
        <v>1809</v>
      </c>
      <c r="F643" t="str">
        <f t="shared" si="9"/>
        <v>KSK2SLDEPO; KS Logistik - Slagelse Depot: 8-102-3711</v>
      </c>
    </row>
    <row r="644" spans="2:6" x14ac:dyDescent="0.25">
      <c r="B644" t="s">
        <v>6151</v>
      </c>
      <c r="C644" s="356" t="s">
        <v>1843</v>
      </c>
      <c r="D644" s="356" t="s">
        <v>1844</v>
      </c>
      <c r="E644" s="356" t="s">
        <v>1845</v>
      </c>
      <c r="F644" t="str">
        <f t="shared" si="9"/>
        <v>KSK2SLL3PS; Koncern Service Psyk. Niv.3: 811-3682</v>
      </c>
    </row>
    <row r="645" spans="2:6" x14ac:dyDescent="0.25">
      <c r="B645" t="s">
        <v>6017</v>
      </c>
      <c r="C645" s="356" t="s">
        <v>1468</v>
      </c>
      <c r="D645" s="356" t="s">
        <v>1469</v>
      </c>
      <c r="E645" s="356" t="s">
        <v>1470</v>
      </c>
      <c r="F645" t="str">
        <f t="shared" si="9"/>
        <v>KSK2SLL4PS; Koncern Service Psyk. Slagelse Niv. 4: 102-3682</v>
      </c>
    </row>
    <row r="646" spans="2:6" x14ac:dyDescent="0.25">
      <c r="B646" t="s">
        <v>6016</v>
      </c>
      <c r="C646" s="356" t="s">
        <v>1465</v>
      </c>
      <c r="D646" s="356" t="s">
        <v>1466</v>
      </c>
      <c r="E646" s="356" t="s">
        <v>1467</v>
      </c>
      <c r="F646" t="str">
        <f t="shared" si="9"/>
        <v>KSK2SLLED3; Koncern Service Slagelse Niv.3.: 102-3681</v>
      </c>
    </row>
    <row r="647" spans="2:6" x14ac:dyDescent="0.25">
      <c r="B647" t="s">
        <v>6042</v>
      </c>
      <c r="C647" s="356" t="s">
        <v>1575</v>
      </c>
      <c r="D647" s="356" t="s">
        <v>1466</v>
      </c>
      <c r="E647" s="356" t="s">
        <v>1576</v>
      </c>
      <c r="F647" t="str">
        <f t="shared" si="9"/>
        <v>KSK2SLLED3; KSIS - Slagelse Niv. 3: 2-102-3701</v>
      </c>
    </row>
    <row r="648" spans="2:6" x14ac:dyDescent="0.25">
      <c r="B648" t="s">
        <v>6044</v>
      </c>
      <c r="C648" s="356" t="s">
        <v>1579</v>
      </c>
      <c r="D648" s="356" t="s">
        <v>1580</v>
      </c>
      <c r="E648" s="356" t="s">
        <v>1576</v>
      </c>
      <c r="F648" t="str">
        <f t="shared" si="9"/>
        <v>KSK2SLLED3-j; KSIS - Slagelse Niv. 3: 2102-3702j</v>
      </c>
    </row>
    <row r="649" spans="2:6" x14ac:dyDescent="0.25">
      <c r="B649" t="s">
        <v>6020</v>
      </c>
      <c r="C649" s="356" t="s">
        <v>1478</v>
      </c>
      <c r="D649" s="356" t="s">
        <v>1479</v>
      </c>
      <c r="E649" s="356" t="s">
        <v>1480</v>
      </c>
      <c r="F649" t="str">
        <f t="shared" si="9"/>
        <v>KSK2SLLOGI; Koncern Service Slagelse Logistik: 102-3742</v>
      </c>
    </row>
    <row r="650" spans="2:6" x14ac:dyDescent="0.25">
      <c r="B650" t="s">
        <v>6058</v>
      </c>
      <c r="C650" s="356" t="s">
        <v>1611</v>
      </c>
      <c r="D650" s="356" t="s">
        <v>1612</v>
      </c>
      <c r="E650" s="356" t="s">
        <v>1613</v>
      </c>
      <c r="F650" t="str">
        <f t="shared" si="9"/>
        <v>KSK2SLSEPS; KS - Int.serv. - Reng. Psyk. - Slag.: 2-132-3702</v>
      </c>
    </row>
    <row r="651" spans="2:6" x14ac:dyDescent="0.25">
      <c r="B651" t="s">
        <v>6018</v>
      </c>
      <c r="C651" s="356" t="s">
        <v>1474</v>
      </c>
      <c r="D651" s="356" t="s">
        <v>1475</v>
      </c>
      <c r="E651" s="356" t="s">
        <v>1476</v>
      </c>
      <c r="F651" t="str">
        <f t="shared" ref="F651:F714" si="10">CONCATENATE(D651,";"," ",E651,":"," ",C651)</f>
        <v>KSK2SLSERV; Koncern Service Slagelse Service: 102-3741</v>
      </c>
    </row>
    <row r="652" spans="2:6" x14ac:dyDescent="0.25">
      <c r="B652" t="s">
        <v>6019</v>
      </c>
      <c r="C652" s="356" t="s">
        <v>1477</v>
      </c>
      <c r="D652" s="356" t="s">
        <v>1475</v>
      </c>
      <c r="E652" s="356" t="s">
        <v>1476</v>
      </c>
      <c r="F652" t="str">
        <f t="shared" si="10"/>
        <v>KSK2SLSERV; Koncern Service Slagelse Service: 102-3741j</v>
      </c>
    </row>
    <row r="653" spans="2:6" x14ac:dyDescent="0.25">
      <c r="B653" t="s">
        <v>6137</v>
      </c>
      <c r="C653" s="356" t="s">
        <v>1802</v>
      </c>
      <c r="D653" s="356" t="s">
        <v>1803</v>
      </c>
      <c r="E653" s="356" t="s">
        <v>1804</v>
      </c>
      <c r="F653" t="str">
        <f t="shared" si="10"/>
        <v>KSK2SLXX13; KS Logistik - Slagelse Hvid: 8-102-3710</v>
      </c>
    </row>
    <row r="654" spans="2:6" x14ac:dyDescent="0.25">
      <c r="B654" t="s">
        <v>6138</v>
      </c>
      <c r="C654" s="356" t="s">
        <v>1805</v>
      </c>
      <c r="D654" s="356" t="s">
        <v>1806</v>
      </c>
      <c r="E654" s="356" t="s">
        <v>1804</v>
      </c>
      <c r="F654" t="str">
        <f t="shared" si="10"/>
        <v>KSK2SLXX13-j; KS Logistik - Slagelse Hvid: 8102-3710j</v>
      </c>
    </row>
    <row r="655" spans="2:6" x14ac:dyDescent="0.25">
      <c r="B655" t="s">
        <v>6140</v>
      </c>
      <c r="C655" s="356" t="s">
        <v>1810</v>
      </c>
      <c r="D655" s="356" t="s">
        <v>1811</v>
      </c>
      <c r="E655" s="356" t="s">
        <v>1812</v>
      </c>
      <c r="F655" t="str">
        <f t="shared" si="10"/>
        <v>KSK2SLXX14; KS Logistik - Slagelse Post: 8-102-3712</v>
      </c>
    </row>
    <row r="656" spans="2:6" x14ac:dyDescent="0.25">
      <c r="B656" t="s">
        <v>6155</v>
      </c>
      <c r="C656" s="356" t="s">
        <v>1855</v>
      </c>
      <c r="D656" s="356" t="s">
        <v>1856</v>
      </c>
      <c r="E656" s="356" t="s">
        <v>1857</v>
      </c>
      <c r="F656" t="str">
        <f t="shared" si="10"/>
        <v>KSK2SOL3TR; KS Logistik - Transport Niv. 3: 9-811-3702</v>
      </c>
    </row>
    <row r="657" spans="2:6" x14ac:dyDescent="0.25">
      <c r="B657" t="s">
        <v>6156</v>
      </c>
      <c r="C657" s="356" t="s">
        <v>1858</v>
      </c>
      <c r="D657" s="356" t="s">
        <v>1859</v>
      </c>
      <c r="E657" s="356" t="s">
        <v>1857</v>
      </c>
      <c r="F657" t="str">
        <f t="shared" si="10"/>
        <v>KSK2SOL3TR-j; KS Logistik - Transport Niv. 3: 9811-3702j</v>
      </c>
    </row>
    <row r="658" spans="2:6" x14ac:dyDescent="0.25">
      <c r="B658" t="s">
        <v>6039</v>
      </c>
      <c r="C658" s="356" t="s">
        <v>1561</v>
      </c>
      <c r="D658" s="356" t="s">
        <v>1562</v>
      </c>
      <c r="E658" s="356" t="s">
        <v>1563</v>
      </c>
      <c r="F658" t="str">
        <f t="shared" si="10"/>
        <v>KSK2VOL4PS; Koncern Service Psyk. Vordingborg Niv.4: 108-3682</v>
      </c>
    </row>
    <row r="659" spans="2:6" x14ac:dyDescent="0.25">
      <c r="B659" t="s">
        <v>6128</v>
      </c>
      <c r="C659" s="356" t="s">
        <v>1769</v>
      </c>
      <c r="D659" s="356" t="s">
        <v>1562</v>
      </c>
      <c r="E659" s="356" t="s">
        <v>1770</v>
      </c>
      <c r="F659" t="str">
        <f t="shared" si="10"/>
        <v>KSK2VOL4PS; KSIS - PSYK. Vordingborg Niv.4: 7-108-3709</v>
      </c>
    </row>
    <row r="660" spans="2:6" x14ac:dyDescent="0.25">
      <c r="B660" t="s">
        <v>6129</v>
      </c>
      <c r="C660" s="356" t="s">
        <v>1771</v>
      </c>
      <c r="D660" s="356" t="s">
        <v>1772</v>
      </c>
      <c r="E660" s="356" t="s">
        <v>1773</v>
      </c>
      <c r="F660" t="str">
        <f t="shared" si="10"/>
        <v>KSK2VOSEPS-j; KSIS - PSYK. Vordingborg: 7108-3709j</v>
      </c>
    </row>
    <row r="661" spans="2:6" x14ac:dyDescent="0.25">
      <c r="B661" t="s">
        <v>6009</v>
      </c>
      <c r="C661" s="356">
        <v>1671000002</v>
      </c>
      <c r="D661" s="356" t="s">
        <v>1445</v>
      </c>
      <c r="E661" s="356" t="s">
        <v>1446</v>
      </c>
      <c r="F661" t="str">
        <f t="shared" si="10"/>
        <v>KSKONCSERV-p; Arbejdsmiljø i rengøringen - Rosk.-Ring.: 1671000002</v>
      </c>
    </row>
    <row r="662" spans="2:6" x14ac:dyDescent="0.25">
      <c r="B662" t="s">
        <v>6011</v>
      </c>
      <c r="C662" s="356">
        <v>4672000001</v>
      </c>
      <c r="D662" s="356" t="s">
        <v>1445</v>
      </c>
      <c r="E662" s="356" t="s">
        <v>1448</v>
      </c>
      <c r="F662" t="str">
        <f t="shared" si="10"/>
        <v>KSKONCSERV-p; Projekt serviceassistenter: 4672000001</v>
      </c>
    </row>
    <row r="663" spans="2:6" x14ac:dyDescent="0.25">
      <c r="B663" t="s">
        <v>6010</v>
      </c>
      <c r="C663" s="356">
        <v>1671000004</v>
      </c>
      <c r="D663" s="356" t="s">
        <v>1445</v>
      </c>
      <c r="E663" s="356" t="s">
        <v>1447</v>
      </c>
      <c r="F663" t="str">
        <f t="shared" si="10"/>
        <v>KSKONCSERV-p; Rengøring GAPS: 1671000004</v>
      </c>
    </row>
    <row r="664" spans="2:6" x14ac:dyDescent="0.25">
      <c r="B664" t="s">
        <v>5879</v>
      </c>
      <c r="C664" s="356" t="s">
        <v>1125</v>
      </c>
      <c r="D664" s="356" t="s">
        <v>1126</v>
      </c>
      <c r="E664" s="356" t="s">
        <v>1127</v>
      </c>
      <c r="F664" t="str">
        <f t="shared" si="10"/>
        <v>KSLAGHODEP; KS - Centraldepotet - Drift - Holbæk: 103-1805</v>
      </c>
    </row>
    <row r="665" spans="2:6" x14ac:dyDescent="0.25">
      <c r="B665" t="s">
        <v>7808</v>
      </c>
      <c r="C665" s="356" t="s">
        <v>4930</v>
      </c>
      <c r="D665" s="356" t="s">
        <v>1797</v>
      </c>
      <c r="E665" s="356" t="s">
        <v>1798</v>
      </c>
      <c r="F665" t="str">
        <f t="shared" si="10"/>
        <v>KSLAGKØDEP; KS - Centraldepotet - Drift - Køge: 101-1536</v>
      </c>
    </row>
    <row r="666" spans="2:6" x14ac:dyDescent="0.25">
      <c r="B666" t="s">
        <v>6135</v>
      </c>
      <c r="C666" s="356" t="s">
        <v>1796</v>
      </c>
      <c r="D666" s="356" t="s">
        <v>1797</v>
      </c>
      <c r="E666" s="356" t="s">
        <v>1798</v>
      </c>
      <c r="F666" t="str">
        <f t="shared" si="10"/>
        <v>KSLAGKØDEP; KS - Centraldepotet - Drift - Køge: 8-101-3711</v>
      </c>
    </row>
    <row r="667" spans="2:6" x14ac:dyDescent="0.25">
      <c r="B667" t="s">
        <v>6131</v>
      </c>
      <c r="C667" s="356" t="s">
        <v>1776</v>
      </c>
      <c r="D667" s="356" t="s">
        <v>1777</v>
      </c>
      <c r="E667" s="356" t="s">
        <v>1778</v>
      </c>
      <c r="F667" t="str">
        <f t="shared" si="10"/>
        <v>KSRH; KS Udvikling og Regionshus - Niv.2: 801-6211</v>
      </c>
    </row>
    <row r="668" spans="2:6" x14ac:dyDescent="0.25">
      <c r="B668" t="s">
        <v>6133</v>
      </c>
      <c r="C668" s="356" t="s">
        <v>1782</v>
      </c>
      <c r="D668" s="356" t="s">
        <v>1783</v>
      </c>
      <c r="E668" s="356" t="s">
        <v>1784</v>
      </c>
      <c r="F668" t="str">
        <f t="shared" si="10"/>
        <v>KSRHKAN; KS Regionshus kantine: 801-6213</v>
      </c>
    </row>
    <row r="669" spans="2:6" x14ac:dyDescent="0.25">
      <c r="B669" t="s">
        <v>6132</v>
      </c>
      <c r="C669" s="356" t="s">
        <v>1779</v>
      </c>
      <c r="D669" s="356" t="s">
        <v>1780</v>
      </c>
      <c r="E669" s="356" t="s">
        <v>1781</v>
      </c>
      <c r="F669" t="str">
        <f t="shared" si="10"/>
        <v>KSRHREN; KS Regionshus Rengøring: 801-6212</v>
      </c>
    </row>
    <row r="670" spans="2:6" x14ac:dyDescent="0.25">
      <c r="B670" t="s">
        <v>6134</v>
      </c>
      <c r="C670" s="356" t="s">
        <v>1785</v>
      </c>
      <c r="D670" s="356" t="s">
        <v>1786</v>
      </c>
      <c r="E670" s="356" t="s">
        <v>1787</v>
      </c>
      <c r="F670" t="str">
        <f t="shared" si="10"/>
        <v>KSRHURRHSE; KSR - Service: 801-6214</v>
      </c>
    </row>
    <row r="671" spans="2:6" x14ac:dyDescent="0.25">
      <c r="B671" t="s">
        <v>6079</v>
      </c>
      <c r="C671" s="356" t="s">
        <v>1650</v>
      </c>
      <c r="D671" s="356" t="s">
        <v>1489</v>
      </c>
      <c r="E671" s="356" t="s">
        <v>1490</v>
      </c>
      <c r="F671" t="str">
        <f t="shared" si="10"/>
        <v>KSVAHOPROD; KS Vask - Holbæk Prod. leder 1 Niv.4: 4-103-3701</v>
      </c>
    </row>
    <row r="672" spans="2:6" x14ac:dyDescent="0.25">
      <c r="B672" t="s">
        <v>6080</v>
      </c>
      <c r="C672" s="356" t="s">
        <v>1651</v>
      </c>
      <c r="D672" s="356" t="s">
        <v>1652</v>
      </c>
      <c r="E672" s="356" t="s">
        <v>1653</v>
      </c>
      <c r="F672" t="str">
        <f t="shared" si="10"/>
        <v>KSVAHOTEA1; KS Vask - Holbæk Team 1: 4-103-3702</v>
      </c>
    </row>
    <row r="673" spans="2:6" x14ac:dyDescent="0.25">
      <c r="B673" t="s">
        <v>6081</v>
      </c>
      <c r="C673" s="356" t="s">
        <v>1654</v>
      </c>
      <c r="D673" s="356" t="s">
        <v>1511</v>
      </c>
      <c r="E673" s="356" t="s">
        <v>1512</v>
      </c>
      <c r="F673" t="str">
        <f t="shared" si="10"/>
        <v>KSVANYPROD; KS Vask - Nyk.F Prod. leder 1 Niv.4: 4-104-3701</v>
      </c>
    </row>
    <row r="674" spans="2:6" x14ac:dyDescent="0.25">
      <c r="B674" t="s">
        <v>6082</v>
      </c>
      <c r="C674" s="356" t="s">
        <v>1655</v>
      </c>
      <c r="D674" s="356" t="s">
        <v>1656</v>
      </c>
      <c r="E674" s="356" t="s">
        <v>1657</v>
      </c>
      <c r="F674" t="str">
        <f t="shared" si="10"/>
        <v>KSVANYTEA1; KS Vask - Nyk. F Team 1: 4-104-3702</v>
      </c>
    </row>
    <row r="675" spans="2:6" x14ac:dyDescent="0.25">
      <c r="B675" t="s">
        <v>6084</v>
      </c>
      <c r="C675" s="356" t="s">
        <v>1661</v>
      </c>
      <c r="D675" s="356" t="s">
        <v>1662</v>
      </c>
      <c r="E675" s="356" t="s">
        <v>1663</v>
      </c>
      <c r="F675" t="str">
        <f t="shared" si="10"/>
        <v>KSVASOFÆLL; Koncern Service Vask - Fælles: 4-811-3701</v>
      </c>
    </row>
    <row r="676" spans="2:6" x14ac:dyDescent="0.25">
      <c r="B676" t="s">
        <v>6083</v>
      </c>
      <c r="C676" s="356" t="s">
        <v>1658</v>
      </c>
      <c r="D676" s="356" t="s">
        <v>1659</v>
      </c>
      <c r="E676" s="356" t="s">
        <v>1660</v>
      </c>
      <c r="F676" t="str">
        <f t="shared" si="10"/>
        <v>KSVASOKUND; KS Vask - Kunde og Kvalitet Niv.3: 4-110-3701</v>
      </c>
    </row>
    <row r="677" spans="2:6" x14ac:dyDescent="0.25">
      <c r="B677" t="s">
        <v>7809</v>
      </c>
      <c r="C677" s="356" t="s">
        <v>4931</v>
      </c>
      <c r="D677" s="356" t="s">
        <v>1800</v>
      </c>
      <c r="E677" s="356" t="s">
        <v>1801</v>
      </c>
      <c r="F677" t="str">
        <f t="shared" si="10"/>
        <v>KSVLLLKØPO; KS Logistik - Køge Post: 101-1537</v>
      </c>
    </row>
    <row r="678" spans="2:6" x14ac:dyDescent="0.25">
      <c r="B678" t="s">
        <v>6136</v>
      </c>
      <c r="C678" s="356" t="s">
        <v>1799</v>
      </c>
      <c r="D678" s="356" t="s">
        <v>1800</v>
      </c>
      <c r="E678" s="356" t="s">
        <v>1801</v>
      </c>
      <c r="F678" t="str">
        <f t="shared" si="10"/>
        <v>KSVLLLKØPO; KS Logistik - Køge Post: 8-101-3712</v>
      </c>
    </row>
    <row r="679" spans="2:6" x14ac:dyDescent="0.25">
      <c r="B679" t="s">
        <v>6666</v>
      </c>
      <c r="C679" s="356" t="s">
        <v>3126</v>
      </c>
      <c r="D679" s="356" t="s">
        <v>1849</v>
      </c>
      <c r="E679" s="356" t="s">
        <v>1850</v>
      </c>
      <c r="F679" t="str">
        <f t="shared" si="10"/>
        <v>KSVLLLRIHV; KS Logistik - Ringsted Hvid: 123-2583</v>
      </c>
    </row>
    <row r="680" spans="2:6" x14ac:dyDescent="0.25">
      <c r="B680" t="s">
        <v>6152</v>
      </c>
      <c r="C680" s="356" t="s">
        <v>1848</v>
      </c>
      <c r="D680" s="356" t="s">
        <v>1849</v>
      </c>
      <c r="E680" s="356" t="s">
        <v>1850</v>
      </c>
      <c r="F680" t="str">
        <f t="shared" si="10"/>
        <v>KSVLLLRIHV; KS Logistik - Ringsted Hvid: 8-123-3710</v>
      </c>
    </row>
    <row r="681" spans="2:6" x14ac:dyDescent="0.25">
      <c r="B681" t="s">
        <v>6153</v>
      </c>
      <c r="C681" s="356" t="s">
        <v>1851</v>
      </c>
      <c r="D681" s="356" t="s">
        <v>1852</v>
      </c>
      <c r="E681" s="356" t="s">
        <v>1850</v>
      </c>
      <c r="F681" t="str">
        <f t="shared" si="10"/>
        <v>KSVLLLRIHV-j; KS Logistik - Ringsted Hvid: 8123-3710j</v>
      </c>
    </row>
    <row r="682" spans="2:6" x14ac:dyDescent="0.25">
      <c r="B682" t="s">
        <v>7911</v>
      </c>
      <c r="C682" s="356" t="s">
        <v>5203</v>
      </c>
      <c r="D682" s="356" t="s">
        <v>5204</v>
      </c>
      <c r="E682" s="356" t="s">
        <v>1826</v>
      </c>
      <c r="F682" t="str">
        <f t="shared" si="10"/>
        <v>KSVLLLRODE; KS Logistik - Roskilde - depot: 105-1527</v>
      </c>
    </row>
    <row r="683" spans="2:6" x14ac:dyDescent="0.25">
      <c r="B683" t="s">
        <v>7915</v>
      </c>
      <c r="C683" s="356" t="s">
        <v>5213</v>
      </c>
      <c r="D683" s="356" t="s">
        <v>5214</v>
      </c>
      <c r="E683" s="356" t="s">
        <v>1821</v>
      </c>
      <c r="F683" t="str">
        <f t="shared" si="10"/>
        <v>KSVLLLROLE; KS Logistik - Roskilde Niv. 3: 105-1532</v>
      </c>
    </row>
    <row r="684" spans="2:6" x14ac:dyDescent="0.25">
      <c r="B684" t="s">
        <v>7913</v>
      </c>
      <c r="C684" s="356" t="s">
        <v>5208</v>
      </c>
      <c r="D684" s="356" t="s">
        <v>5209</v>
      </c>
      <c r="E684" s="356" t="s">
        <v>1831</v>
      </c>
      <c r="F684" t="str">
        <f t="shared" si="10"/>
        <v>KSVLLLROPO; KS Logistik - Roskilde Post: 105-1529</v>
      </c>
    </row>
    <row r="685" spans="2:6" x14ac:dyDescent="0.25">
      <c r="B685" t="s">
        <v>6502</v>
      </c>
      <c r="C685" s="356" t="s">
        <v>2695</v>
      </c>
      <c r="D685" s="356" t="s">
        <v>2696</v>
      </c>
      <c r="E685" s="356" t="s">
        <v>1804</v>
      </c>
      <c r="F685" t="str">
        <f t="shared" si="10"/>
        <v>KSVLLLSLHV; KS Logistik - Slagelse Hvid: 102-2574</v>
      </c>
    </row>
    <row r="686" spans="2:6" x14ac:dyDescent="0.25">
      <c r="B686" t="s">
        <v>7777</v>
      </c>
      <c r="C686" s="356" t="s">
        <v>4850</v>
      </c>
      <c r="D686" s="356" t="s">
        <v>4851</v>
      </c>
      <c r="E686" s="356" t="s">
        <v>564</v>
      </c>
      <c r="F686" t="str">
        <f t="shared" si="10"/>
        <v>KØAKUT; Akutafdelingen - Køge: 101-1130</v>
      </c>
    </row>
    <row r="687" spans="2:6" x14ac:dyDescent="0.25">
      <c r="B687" t="s">
        <v>9183</v>
      </c>
      <c r="C687" s="356" t="s">
        <v>8617</v>
      </c>
      <c r="D687" s="356" t="s">
        <v>8618</v>
      </c>
      <c r="E687" s="356" t="s">
        <v>8619</v>
      </c>
      <c r="F687" t="str">
        <f t="shared" si="10"/>
        <v>KØAKUTASA; Sengeafsnit ASA  - Akut - Køge: 101-1137</v>
      </c>
    </row>
    <row r="688" spans="2:6" x14ac:dyDescent="0.25">
      <c r="B688" t="s">
        <v>7726</v>
      </c>
      <c r="C688" s="356">
        <v>8052470000</v>
      </c>
      <c r="D688" s="356" t="s">
        <v>4362</v>
      </c>
      <c r="E688" s="356" t="s">
        <v>4764</v>
      </c>
      <c r="F688" t="str">
        <f t="shared" si="10"/>
        <v>KØAKUT-p; Dan Brun Petersen (18-000018): 8052470000</v>
      </c>
    </row>
    <row r="689" spans="2:6" x14ac:dyDescent="0.25">
      <c r="B689" t="s">
        <v>7329</v>
      </c>
      <c r="C689" s="356">
        <v>8051885000</v>
      </c>
      <c r="D689" s="356" t="s">
        <v>4362</v>
      </c>
      <c r="E689" s="356" t="s">
        <v>4363</v>
      </c>
      <c r="F689" t="str">
        <f t="shared" si="10"/>
        <v>KØAKUT-p; Nanna K. Nielsen - Novice til Ekspert: 8051885000</v>
      </c>
    </row>
    <row r="690" spans="2:6" x14ac:dyDescent="0.25">
      <c r="B690" t="s">
        <v>7760</v>
      </c>
      <c r="C690" s="356" t="s">
        <v>4799</v>
      </c>
      <c r="D690" s="356" t="s">
        <v>4800</v>
      </c>
      <c r="E690" s="356" t="s">
        <v>567</v>
      </c>
      <c r="F690" t="str">
        <f t="shared" si="10"/>
        <v>KØANÆS; Anæstesiologisk Afdeling - Køge: 101-1015</v>
      </c>
    </row>
    <row r="691" spans="2:6" x14ac:dyDescent="0.25">
      <c r="B691" t="s">
        <v>11559</v>
      </c>
      <c r="C691" s="356" t="s">
        <v>10893</v>
      </c>
      <c r="D691" s="356" t="s">
        <v>4800</v>
      </c>
      <c r="E691" s="356" t="s">
        <v>567</v>
      </c>
      <c r="F691" t="str">
        <f t="shared" si="10"/>
        <v>KØANÆS; Anæstesiologisk Afdeling - Køge: 811-1001</v>
      </c>
    </row>
    <row r="692" spans="2:6" x14ac:dyDescent="0.25">
      <c r="B692" t="s">
        <v>11532</v>
      </c>
      <c r="C692" s="356" t="s">
        <v>10819</v>
      </c>
      <c r="D692" s="356" t="s">
        <v>10820</v>
      </c>
      <c r="E692" s="356" t="s">
        <v>10821</v>
      </c>
      <c r="F692" t="str">
        <f t="shared" si="10"/>
        <v>KØANÆSDAGK; Dagkirurgisk afsnit - anæstesi - Køge: 101-1014</v>
      </c>
    </row>
    <row r="693" spans="2:6" x14ac:dyDescent="0.25">
      <c r="B693" t="s">
        <v>9863</v>
      </c>
      <c r="C693" s="360" t="s">
        <v>9372</v>
      </c>
      <c r="D693" s="356" t="s">
        <v>9373</v>
      </c>
      <c r="E693" s="356" t="s">
        <v>9374</v>
      </c>
      <c r="F693" t="str">
        <f t="shared" si="10"/>
        <v>KØANÆSFORS; Driftsmæs. forsk. - Anæstesiologi - Køge: 101-1024</v>
      </c>
    </row>
    <row r="694" spans="2:6" x14ac:dyDescent="0.25">
      <c r="B694" t="s">
        <v>11560</v>
      </c>
      <c r="C694" s="356" t="s">
        <v>10894</v>
      </c>
      <c r="D694" s="356" t="s">
        <v>9373</v>
      </c>
      <c r="E694" s="356" t="s">
        <v>9374</v>
      </c>
      <c r="F694" t="str">
        <f t="shared" si="10"/>
        <v>KØANÆSFORS; Driftsmæs. forsk. - Anæstesiologi - Køge: 811-1024</v>
      </c>
    </row>
    <row r="695" spans="2:6" x14ac:dyDescent="0.25">
      <c r="B695" t="s">
        <v>7763</v>
      </c>
      <c r="C695" s="356" t="s">
        <v>4809</v>
      </c>
      <c r="D695" s="356" t="s">
        <v>4810</v>
      </c>
      <c r="E695" s="356" t="s">
        <v>4811</v>
      </c>
      <c r="F695" t="str">
        <f t="shared" si="10"/>
        <v>KØANÆSINTE; Intensiv - Anæstesi - Køge: 101-1019</v>
      </c>
    </row>
    <row r="696" spans="2:6" x14ac:dyDescent="0.25">
      <c r="B696" t="s">
        <v>9864</v>
      </c>
      <c r="C696" s="356" t="s">
        <v>4801</v>
      </c>
      <c r="D696" s="356" t="s">
        <v>4802</v>
      </c>
      <c r="E696" s="356" t="s">
        <v>9375</v>
      </c>
      <c r="F696" t="str">
        <f t="shared" si="10"/>
        <v>KØANÆSLÆGE; Fællesafsnit læger - Anæstesi - Køge: 101-1016</v>
      </c>
    </row>
    <row r="697" spans="2:6" x14ac:dyDescent="0.25">
      <c r="B697" t="s">
        <v>11561</v>
      </c>
      <c r="C697" s="356" t="s">
        <v>10895</v>
      </c>
      <c r="D697" s="356" t="s">
        <v>10896</v>
      </c>
      <c r="E697" s="356" t="s">
        <v>10897</v>
      </c>
      <c r="F697" t="str">
        <f t="shared" si="10"/>
        <v>KØANÆSLÆSE; Lægesekretær - Anæstesi - Køge: 811-1027</v>
      </c>
    </row>
    <row r="698" spans="2:6" x14ac:dyDescent="0.25">
      <c r="B698" t="s">
        <v>7762</v>
      </c>
      <c r="C698" s="356" t="s">
        <v>4806</v>
      </c>
      <c r="D698" s="356" t="s">
        <v>4807</v>
      </c>
      <c r="E698" s="356" t="s">
        <v>4808</v>
      </c>
      <c r="F698" t="str">
        <f t="shared" si="10"/>
        <v>KØANÆSOPER; Operationsafsnit - Anæstesi - Køge: 101-1018</v>
      </c>
    </row>
    <row r="699" spans="2:6" x14ac:dyDescent="0.25">
      <c r="B699" t="s">
        <v>7766</v>
      </c>
      <c r="C699" s="356" t="s">
        <v>4818</v>
      </c>
      <c r="D699" s="356" t="s">
        <v>4819</v>
      </c>
      <c r="E699" s="356" t="s">
        <v>4820</v>
      </c>
      <c r="F699" t="str">
        <f t="shared" si="10"/>
        <v>KØANÆSOPVÅ; Opvågningsafsnit - Anæstesi - Køge: 101-1025</v>
      </c>
    </row>
    <row r="700" spans="2:6" x14ac:dyDescent="0.25">
      <c r="B700" t="s">
        <v>11348</v>
      </c>
      <c r="C700" s="361">
        <v>8052853000</v>
      </c>
      <c r="D700" s="356" t="s">
        <v>4239</v>
      </c>
      <c r="E700" s="356" t="s">
        <v>10657</v>
      </c>
      <c r="F700" t="str">
        <f t="shared" si="10"/>
        <v>KØANÆS-p; Adjunct v/Ole Mathiesen EMN-2021-00490: 8052853000</v>
      </c>
    </row>
    <row r="701" spans="2:6" x14ac:dyDescent="0.25">
      <c r="B701" t="s">
        <v>11221</v>
      </c>
      <c r="C701" s="356">
        <v>8052692000</v>
      </c>
      <c r="D701" s="356" t="s">
        <v>4239</v>
      </c>
      <c r="E701" s="356" t="s">
        <v>10534</v>
      </c>
      <c r="F701" t="str">
        <f t="shared" si="10"/>
        <v>KØANÆS-p; AID-ICU (Casemoney) v/Lone Musaeus Pouls: 8052692000</v>
      </c>
    </row>
    <row r="702" spans="2:6" x14ac:dyDescent="0.25">
      <c r="B702" t="s">
        <v>7732</v>
      </c>
      <c r="C702" s="356">
        <v>8052476000</v>
      </c>
      <c r="D702" s="356" t="s">
        <v>4239</v>
      </c>
      <c r="E702" s="356" t="s">
        <v>4770</v>
      </c>
      <c r="F702" t="str">
        <f t="shared" si="10"/>
        <v>KØANÆS-p; AID-ICU v/Nina Christine Andersen-Ranbe.: 8052476000</v>
      </c>
    </row>
    <row r="703" spans="2:6" x14ac:dyDescent="0.25">
      <c r="B703" t="s">
        <v>7613</v>
      </c>
      <c r="C703" s="356">
        <v>8052331000</v>
      </c>
      <c r="D703" s="356" t="s">
        <v>4239</v>
      </c>
      <c r="E703" s="356" t="s">
        <v>4650</v>
      </c>
      <c r="F703" t="str">
        <f t="shared" si="10"/>
        <v>KØANÆS-p; Anders Peder Højer Karlsen, Postoperati.: 8052331000</v>
      </c>
    </row>
    <row r="704" spans="2:6" x14ac:dyDescent="0.25">
      <c r="B704" t="s">
        <v>7662</v>
      </c>
      <c r="C704" s="356">
        <v>8052393000</v>
      </c>
      <c r="D704" s="356" t="s">
        <v>4239</v>
      </c>
      <c r="E704" s="356" t="s">
        <v>4701</v>
      </c>
      <c r="F704" t="str">
        <f t="shared" si="10"/>
        <v>KØANÆS-p; Anja Geisler - No worse than (17-000039): 8052393000</v>
      </c>
    </row>
    <row r="705" spans="2:6" x14ac:dyDescent="0.25">
      <c r="B705" t="s">
        <v>7501</v>
      </c>
      <c r="C705" s="356">
        <v>8052155000</v>
      </c>
      <c r="D705" s="356" t="s">
        <v>4239</v>
      </c>
      <c r="E705" s="356" t="s">
        <v>4536</v>
      </c>
      <c r="F705" t="str">
        <f t="shared" si="10"/>
        <v>KØANÆS-p; Anja Geisler - No worse than mild pain: 8052155000</v>
      </c>
    </row>
    <row r="706" spans="2:6" x14ac:dyDescent="0.25">
      <c r="B706" t="s">
        <v>11430</v>
      </c>
      <c r="C706" s="356">
        <v>8081105000</v>
      </c>
      <c r="D706" s="356" t="s">
        <v>4239</v>
      </c>
      <c r="E706" s="356" t="s">
        <v>10715</v>
      </c>
      <c r="F706" t="str">
        <f t="shared" si="10"/>
        <v>KØANÆS-p; ANNUUM - Anders Peder Højer Karlsen : 8081105000</v>
      </c>
    </row>
    <row r="707" spans="2:6" x14ac:dyDescent="0.25">
      <c r="B707" t="s">
        <v>11425</v>
      </c>
      <c r="C707" s="356">
        <v>8081100000</v>
      </c>
      <c r="D707" s="356" t="s">
        <v>4239</v>
      </c>
      <c r="E707" s="356" t="s">
        <v>10710</v>
      </c>
      <c r="F707" t="str">
        <f t="shared" si="10"/>
        <v>KØANÆS-p; ANNUUM - Anja Edith Geisler: 8081100000</v>
      </c>
    </row>
    <row r="708" spans="2:6" x14ac:dyDescent="0.25">
      <c r="B708" t="s">
        <v>11428</v>
      </c>
      <c r="C708" s="356">
        <v>8081103000</v>
      </c>
      <c r="D708" s="356" t="s">
        <v>4239</v>
      </c>
      <c r="E708" s="356" t="s">
        <v>10713</v>
      </c>
      <c r="F708" t="str">
        <f t="shared" si="10"/>
        <v>KØANÆS-p; ANNUUM - Camilla Bekker Mortensen : 8081103000</v>
      </c>
    </row>
    <row r="709" spans="2:6" x14ac:dyDescent="0.25">
      <c r="B709" t="s">
        <v>11526</v>
      </c>
      <c r="C709" s="356">
        <v>8081210000</v>
      </c>
      <c r="D709" s="356" t="s">
        <v>4239</v>
      </c>
      <c r="E709" s="358" t="s">
        <v>10812</v>
      </c>
      <c r="F709" t="str">
        <f t="shared" si="10"/>
        <v>KØANÆS-p; ANNUUM - Caroline Anna Sofia Humble: 8081210000</v>
      </c>
    </row>
    <row r="710" spans="2:6" x14ac:dyDescent="0.25">
      <c r="B710" t="s">
        <v>11429</v>
      </c>
      <c r="C710" s="356">
        <v>8081104000</v>
      </c>
      <c r="D710" s="356" t="s">
        <v>4239</v>
      </c>
      <c r="E710" s="356" t="s">
        <v>10714</v>
      </c>
      <c r="F710" t="str">
        <f t="shared" si="10"/>
        <v>KØANÆS-p; ANNUUM - Jakob Hessel Andersen : 8081104000</v>
      </c>
    </row>
    <row r="711" spans="2:6" x14ac:dyDescent="0.25">
      <c r="B711" t="s">
        <v>11519</v>
      </c>
      <c r="C711" s="356">
        <v>8081201000</v>
      </c>
      <c r="D711" s="356" t="s">
        <v>4239</v>
      </c>
      <c r="E711" s="358" t="s">
        <v>10805</v>
      </c>
      <c r="F711" t="str">
        <f t="shared" si="10"/>
        <v>KØANÆS-p; ANNUUM - Lone Musaeus Poulsen: 8081201000</v>
      </c>
    </row>
    <row r="712" spans="2:6" x14ac:dyDescent="0.25">
      <c r="B712" t="s">
        <v>11521</v>
      </c>
      <c r="C712" s="356">
        <v>8081203000</v>
      </c>
      <c r="D712" s="356" t="s">
        <v>4239</v>
      </c>
      <c r="E712" s="358" t="s">
        <v>10807</v>
      </c>
      <c r="F712" t="str">
        <f t="shared" si="10"/>
        <v>KØANÆS-p; ANNUUM - Mathias Maagaard: 8081203000</v>
      </c>
    </row>
    <row r="713" spans="2:6" x14ac:dyDescent="0.25">
      <c r="B713" t="s">
        <v>11427</v>
      </c>
      <c r="C713" s="356">
        <v>8081102000</v>
      </c>
      <c r="D713" s="356" t="s">
        <v>4239</v>
      </c>
      <c r="E713" s="356" t="s">
        <v>10712</v>
      </c>
      <c r="F713" t="str">
        <f t="shared" si="10"/>
        <v>KØANÆS-p; ANNUUM - Nina Christine Andersen: 8081102000</v>
      </c>
    </row>
    <row r="714" spans="2:6" x14ac:dyDescent="0.25">
      <c r="B714" t="s">
        <v>11426</v>
      </c>
      <c r="C714" s="356">
        <v>8081101000</v>
      </c>
      <c r="D714" s="356" t="s">
        <v>4239</v>
      </c>
      <c r="E714" s="356" t="s">
        <v>10711</v>
      </c>
      <c r="F714" t="str">
        <f t="shared" si="10"/>
        <v>KØANÆS-p; ANNUUM - Stine Estrup Damby: 8081101000</v>
      </c>
    </row>
    <row r="715" spans="2:6" x14ac:dyDescent="0.25">
      <c r="B715" t="s">
        <v>11199</v>
      </c>
      <c r="C715" s="356">
        <v>8052669000</v>
      </c>
      <c r="D715" s="356" t="s">
        <v>4239</v>
      </c>
      <c r="E715" s="357" t="s">
        <v>10513</v>
      </c>
      <c r="F715" t="str">
        <f t="shared" ref="F715:F778" si="11">CONCATENATE(D715,";"," ",E715,":"," ",C715)</f>
        <v>KØANÆS-p; Astonish v/Louise Musaeus Poulsen (20-0.: 8052669000</v>
      </c>
    </row>
    <row r="716" spans="2:6" x14ac:dyDescent="0.25">
      <c r="B716" t="s">
        <v>11289</v>
      </c>
      <c r="C716" s="361">
        <v>8052779000</v>
      </c>
      <c r="D716" s="356" t="s">
        <v>4239</v>
      </c>
      <c r="E716" s="356" t="s">
        <v>10601</v>
      </c>
      <c r="F716" t="str">
        <f t="shared" si="11"/>
        <v>KØANÆS-p; COVID STEROID v/Lone Musaeus Poulsen: 8052779000</v>
      </c>
    </row>
    <row r="717" spans="2:6" x14ac:dyDescent="0.25">
      <c r="B717" t="s">
        <v>9130</v>
      </c>
      <c r="C717" s="356">
        <v>8052555000</v>
      </c>
      <c r="D717" s="356" t="s">
        <v>4239</v>
      </c>
      <c r="E717" s="357" t="s">
        <v>8561</v>
      </c>
      <c r="F717" t="str">
        <f t="shared" si="11"/>
        <v>KØANÆS-p; Does preoperative pain levels by venipu.: 8052555000</v>
      </c>
    </row>
    <row r="718" spans="2:6" x14ac:dyDescent="0.25">
      <c r="B718" t="s">
        <v>9866</v>
      </c>
      <c r="C718" s="356">
        <v>8052631000</v>
      </c>
      <c r="D718" s="356" t="s">
        <v>4239</v>
      </c>
      <c r="E718" s="356" t="s">
        <v>9377</v>
      </c>
      <c r="F718" t="str">
        <f t="shared" si="11"/>
        <v>KØANÆS-p; Effect of combinations of Paracetamol, I: 8052631000</v>
      </c>
    </row>
    <row r="719" spans="2:6" x14ac:dyDescent="0.25">
      <c r="B719" t="s">
        <v>9112</v>
      </c>
      <c r="C719" s="356">
        <v>8052529000</v>
      </c>
      <c r="D719" s="356" t="s">
        <v>4239</v>
      </c>
      <c r="E719" s="357" t="s">
        <v>8543</v>
      </c>
      <c r="F719" t="str">
        <f t="shared" si="11"/>
        <v>KØANÆS-p; Effects or restricting intravenous fluid: 8052529000</v>
      </c>
    </row>
    <row r="720" spans="2:6" x14ac:dyDescent="0.25">
      <c r="B720" t="s">
        <v>11332</v>
      </c>
      <c r="C720" s="361">
        <v>8052835000</v>
      </c>
      <c r="D720" s="356" t="s">
        <v>4239</v>
      </c>
      <c r="E720" s="356" t="s">
        <v>10641</v>
      </c>
      <c r="F720" t="str">
        <f t="shared" si="11"/>
        <v>KØANÆS-p; Forskningsfremmende pulje/Ole Mathiesen: 8052835000</v>
      </c>
    </row>
    <row r="721" spans="2:6" x14ac:dyDescent="0.25">
      <c r="B721" t="s">
        <v>9091</v>
      </c>
      <c r="C721" s="356">
        <v>8052504000</v>
      </c>
      <c r="D721" s="356" t="s">
        <v>4239</v>
      </c>
      <c r="E721" s="356" t="s">
        <v>8521</v>
      </c>
      <c r="F721" t="str">
        <f t="shared" si="11"/>
        <v>KØANÆS-p; Health related quality of life and cogn.: 8052504000</v>
      </c>
    </row>
    <row r="722" spans="2:6" x14ac:dyDescent="0.25">
      <c r="B722" t="s">
        <v>9131</v>
      </c>
      <c r="C722" s="356">
        <v>8052556000</v>
      </c>
      <c r="D722" s="356" t="s">
        <v>4239</v>
      </c>
      <c r="E722" s="357" t="s">
        <v>8562</v>
      </c>
      <c r="F722" t="str">
        <f t="shared" si="11"/>
        <v>KØANÆS-p; Health related quality oof life after : 8052556000</v>
      </c>
    </row>
    <row r="723" spans="2:6" x14ac:dyDescent="0.25">
      <c r="B723" t="s">
        <v>9865</v>
      </c>
      <c r="C723" s="356">
        <v>8052590000</v>
      </c>
      <c r="D723" s="356" t="s">
        <v>4239</v>
      </c>
      <c r="E723" s="359" t="s">
        <v>9376</v>
      </c>
      <c r="F723" t="str">
        <f t="shared" si="11"/>
        <v>KØANÆS-p; How to improve the postoperative optimal: 8052590000</v>
      </c>
    </row>
    <row r="724" spans="2:6" x14ac:dyDescent="0.25">
      <c r="B724" t="s">
        <v>7437</v>
      </c>
      <c r="C724" s="356">
        <v>8052076000</v>
      </c>
      <c r="D724" s="356" t="s">
        <v>4239</v>
      </c>
      <c r="E724" s="356" t="s">
        <v>4473</v>
      </c>
      <c r="F724" t="str">
        <f t="shared" si="11"/>
        <v>KØANÆS-p; Jacob Hessel Andersen - Forlænger perine: 8052076000</v>
      </c>
    </row>
    <row r="725" spans="2:6" x14ac:dyDescent="0.25">
      <c r="B725" t="s">
        <v>7497</v>
      </c>
      <c r="C725" s="356">
        <v>8052151000</v>
      </c>
      <c r="D725" s="356" t="s">
        <v>4239</v>
      </c>
      <c r="E725" s="356" t="s">
        <v>4533</v>
      </c>
      <c r="F725" t="str">
        <f t="shared" si="11"/>
        <v>KØANÆS-p; Jakob Hessel Andersen - A-2-receptor: 8052151000</v>
      </c>
    </row>
    <row r="726" spans="2:6" x14ac:dyDescent="0.25">
      <c r="B726" t="s">
        <v>7610</v>
      </c>
      <c r="C726" s="356">
        <v>8052324000</v>
      </c>
      <c r="D726" s="356" t="s">
        <v>4239</v>
      </c>
      <c r="E726" s="356" t="s">
        <v>4647</v>
      </c>
      <c r="F726" t="str">
        <f t="shared" si="11"/>
        <v>KØANÆS-p; Jakob Hessel Andersen, Does perineural : 8052324000</v>
      </c>
    </row>
    <row r="727" spans="2:6" x14ac:dyDescent="0.25">
      <c r="B727" t="s">
        <v>7642</v>
      </c>
      <c r="C727" s="356">
        <v>8052369000</v>
      </c>
      <c r="D727" s="356" t="s">
        <v>4239</v>
      </c>
      <c r="E727" s="356" t="s">
        <v>4680</v>
      </c>
      <c r="F727" t="str">
        <f t="shared" si="11"/>
        <v>KØANÆS-p; Jakob Hessel Andersen, Does perineural: 8052369000</v>
      </c>
    </row>
    <row r="728" spans="2:6" x14ac:dyDescent="0.25">
      <c r="B728" t="s">
        <v>9096</v>
      </c>
      <c r="C728" s="356">
        <v>8052510000</v>
      </c>
      <c r="D728" s="356" t="s">
        <v>4239</v>
      </c>
      <c r="E728" s="357" t="s">
        <v>8526</v>
      </c>
      <c r="F728" t="str">
        <f t="shared" si="11"/>
        <v>KØANÆS-p; Kognitiv funktion før og efter opioired.: 8052510000</v>
      </c>
    </row>
    <row r="729" spans="2:6" x14ac:dyDescent="0.25">
      <c r="B729" t="s">
        <v>7663</v>
      </c>
      <c r="C729" s="356">
        <v>8052394000</v>
      </c>
      <c r="D729" s="356" t="s">
        <v>4239</v>
      </c>
      <c r="E729" s="356" t="s">
        <v>4702</v>
      </c>
      <c r="F729" t="str">
        <f t="shared" si="11"/>
        <v>KØANÆS-p; Lone Musaeus Poulsen - Antip (17-000042): 8052394000</v>
      </c>
    </row>
    <row r="730" spans="2:6" x14ac:dyDescent="0.25">
      <c r="B730" t="s">
        <v>7366</v>
      </c>
      <c r="C730" s="356">
        <v>8051929000</v>
      </c>
      <c r="D730" s="356" t="s">
        <v>4239</v>
      </c>
      <c r="E730" s="356" t="s">
        <v>4400</v>
      </c>
      <c r="F730" t="str">
        <f t="shared" si="11"/>
        <v>KØANÆS-p; Lone Musaeus Poulsen - Septic Shock: 8051929000</v>
      </c>
    </row>
    <row r="731" spans="2:6" x14ac:dyDescent="0.25">
      <c r="B731" t="s">
        <v>7263</v>
      </c>
      <c r="C731" s="356">
        <v>8051679000</v>
      </c>
      <c r="D731" s="356" t="s">
        <v>4239</v>
      </c>
      <c r="E731" s="356" t="s">
        <v>4295</v>
      </c>
      <c r="F731" t="str">
        <f t="shared" si="11"/>
        <v>KØANÆS-p; Lone Musaeus Poulsen - The 65 Gtrial: 8051679000</v>
      </c>
    </row>
    <row r="732" spans="2:6" x14ac:dyDescent="0.25">
      <c r="B732" t="s">
        <v>7655</v>
      </c>
      <c r="C732" s="356">
        <v>8052384000</v>
      </c>
      <c r="D732" s="356" t="s">
        <v>4239</v>
      </c>
      <c r="E732" s="356" t="s">
        <v>4693</v>
      </c>
      <c r="F732" t="str">
        <f t="shared" si="11"/>
        <v>KØANÆS-p; Lone Musaeus Poulsen,  HOT-ICU. Handling: 8052384000</v>
      </c>
    </row>
    <row r="733" spans="2:6" x14ac:dyDescent="0.25">
      <c r="B733" t="s">
        <v>7627</v>
      </c>
      <c r="C733" s="356">
        <v>8052349000</v>
      </c>
      <c r="D733" s="356" t="s">
        <v>4239</v>
      </c>
      <c r="E733" s="356" t="s">
        <v>4665</v>
      </c>
      <c r="F733" t="str">
        <f t="shared" si="11"/>
        <v>KØANÆS-p; Lone Musaeus Poulsen, Center for Resear.: 8052349000</v>
      </c>
    </row>
    <row r="734" spans="2:6" x14ac:dyDescent="0.25">
      <c r="B734" t="s">
        <v>7548</v>
      </c>
      <c r="C734" s="356">
        <v>8052214000</v>
      </c>
      <c r="D734" s="356" t="s">
        <v>4239</v>
      </c>
      <c r="E734" s="356" t="s">
        <v>4583</v>
      </c>
      <c r="F734" t="str">
        <f t="shared" si="11"/>
        <v>KØANÆS-p; Lone Musaeus Poulsen, The SUP-ICU Study: 8052214000</v>
      </c>
    </row>
    <row r="735" spans="2:6" x14ac:dyDescent="0.25">
      <c r="B735" t="s">
        <v>7214</v>
      </c>
      <c r="C735" s="356">
        <v>8051224000</v>
      </c>
      <c r="D735" s="356" t="s">
        <v>4239</v>
      </c>
      <c r="E735" s="356" t="s">
        <v>4240</v>
      </c>
      <c r="F735" t="str">
        <f t="shared" si="11"/>
        <v>KØANÆS-p; Lone Musaues Poulsen - Anvendelse af: 8051224000</v>
      </c>
    </row>
    <row r="736" spans="2:6" x14ac:dyDescent="0.25">
      <c r="B736" t="s">
        <v>7684</v>
      </c>
      <c r="C736" s="356">
        <v>8052424000</v>
      </c>
      <c r="D736" s="356" t="s">
        <v>4239</v>
      </c>
      <c r="E736" s="356" t="s">
        <v>4723</v>
      </c>
      <c r="F736" t="str">
        <f t="shared" si="11"/>
        <v>KØANÆS-p; Nina Christine Andersen-Randbjerg, Agent: 8052424000</v>
      </c>
    </row>
    <row r="737" spans="2:6" x14ac:dyDescent="0.25">
      <c r="B737" t="s">
        <v>7691</v>
      </c>
      <c r="C737" s="356">
        <v>8052431000</v>
      </c>
      <c r="D737" s="356" t="s">
        <v>4239</v>
      </c>
      <c r="E737" s="356" t="s">
        <v>4729</v>
      </c>
      <c r="F737" t="str">
        <f t="shared" si="11"/>
        <v>KØANÆS-p; Ole Mathiesen, Agents Intervening again.: 8052431000</v>
      </c>
    </row>
    <row r="738" spans="2:6" x14ac:dyDescent="0.25">
      <c r="B738" t="s">
        <v>11211</v>
      </c>
      <c r="C738" s="356">
        <v>8052681000</v>
      </c>
      <c r="D738" s="356" t="s">
        <v>4239</v>
      </c>
      <c r="E738" s="357" t="s">
        <v>10525</v>
      </c>
      <c r="F738" t="str">
        <f t="shared" si="11"/>
        <v>KØANÆS-p; OMEGA patients / v Ole Mathiesen : 8052681000</v>
      </c>
    </row>
    <row r="739" spans="2:6" x14ac:dyDescent="0.25">
      <c r="B739" t="s">
        <v>11345</v>
      </c>
      <c r="C739" s="361">
        <v>8052850000</v>
      </c>
      <c r="D739" s="356" t="s">
        <v>4239</v>
      </c>
      <c r="E739" s="356" t="s">
        <v>10654</v>
      </c>
      <c r="F739" t="str">
        <f t="shared" si="11"/>
        <v>KØANÆS-p; Projekt GODIF v/Lone Musaeus Poulsen: 8052850000</v>
      </c>
    </row>
    <row r="740" spans="2:6" x14ac:dyDescent="0.25">
      <c r="B740" t="s">
        <v>11421</v>
      </c>
      <c r="C740" s="356">
        <v>8071183000</v>
      </c>
      <c r="D740" s="356" t="s">
        <v>4239</v>
      </c>
      <c r="E740" s="356" t="s">
        <v>10706</v>
      </c>
      <c r="F740" t="str">
        <f t="shared" si="11"/>
        <v>KØANÆS-p; Projekt Revival v/Ulf Gøttrup Pedersen: 8071183000</v>
      </c>
    </row>
    <row r="741" spans="2:6" x14ac:dyDescent="0.25">
      <c r="B741" t="s">
        <v>11277</v>
      </c>
      <c r="C741" s="361">
        <v>8052764000</v>
      </c>
      <c r="D741" s="356" t="s">
        <v>4239</v>
      </c>
      <c r="E741" s="356" t="s">
        <v>10588</v>
      </c>
      <c r="F741" t="str">
        <f t="shared" si="11"/>
        <v>KØANÆS-p; Projekt Vaseopreasin and Methylprednisol: 8052764000</v>
      </c>
    </row>
    <row r="742" spans="2:6" x14ac:dyDescent="0.25">
      <c r="B742" t="s">
        <v>9868</v>
      </c>
      <c r="C742" s="356">
        <v>8052656000</v>
      </c>
      <c r="D742" s="356" t="s">
        <v>4239</v>
      </c>
      <c r="E742" s="357" t="s">
        <v>9379</v>
      </c>
      <c r="F742" t="str">
        <f t="shared" si="11"/>
        <v>KØANÆS-p; RECIPE v/Ole Mathiesen (18-001075): 8052656000</v>
      </c>
    </row>
    <row r="743" spans="2:6" x14ac:dyDescent="0.25">
      <c r="B743" t="s">
        <v>7599</v>
      </c>
      <c r="C743" s="356">
        <v>8052307000</v>
      </c>
      <c r="D743" s="356" t="s">
        <v>4239</v>
      </c>
      <c r="E743" s="356" t="s">
        <v>4636</v>
      </c>
      <c r="F743" t="str">
        <f t="shared" si="11"/>
        <v>KØANÆS-p; Stine Estrup - Brug af sundhedsvæsnet: 8052307000</v>
      </c>
    </row>
    <row r="744" spans="2:6" x14ac:dyDescent="0.25">
      <c r="B744" t="s">
        <v>7523</v>
      </c>
      <c r="C744" s="356">
        <v>8052185000</v>
      </c>
      <c r="D744" s="356" t="s">
        <v>4239</v>
      </c>
      <c r="E744" s="356" t="s">
        <v>4559</v>
      </c>
      <c r="F744" t="str">
        <f t="shared" si="11"/>
        <v>KØANÆS-p; Stine Estrup - Rehabilitering efter ind.: 8052185000</v>
      </c>
    </row>
    <row r="745" spans="2:6" x14ac:dyDescent="0.25">
      <c r="B745" t="s">
        <v>7542</v>
      </c>
      <c r="C745" s="356">
        <v>8052208000</v>
      </c>
      <c r="D745" s="356" t="s">
        <v>4239</v>
      </c>
      <c r="E745" s="356" t="s">
        <v>4577</v>
      </c>
      <c r="F745" t="str">
        <f t="shared" si="11"/>
        <v>KØANÆS-p; Stine Estrup Damby, Rehabilitation afte.: 8052208000</v>
      </c>
    </row>
    <row r="746" spans="2:6" x14ac:dyDescent="0.25">
      <c r="B746" t="s">
        <v>9867</v>
      </c>
      <c r="C746" s="356">
        <v>8052634000</v>
      </c>
      <c r="D746" s="356" t="s">
        <v>4239</v>
      </c>
      <c r="E746" s="356" t="s">
        <v>9378</v>
      </c>
      <c r="F746" t="str">
        <f t="shared" si="11"/>
        <v>KØANÆS-p; The impact of delirium on functional sta: 8052634000</v>
      </c>
    </row>
    <row r="747" spans="2:6" x14ac:dyDescent="0.25">
      <c r="B747" t="s">
        <v>7764</v>
      </c>
      <c r="C747" s="356" t="s">
        <v>4812</v>
      </c>
      <c r="D747" s="356" t="s">
        <v>4813</v>
      </c>
      <c r="E747" s="356" t="s">
        <v>4814</v>
      </c>
      <c r="F747" t="str">
        <f t="shared" si="11"/>
        <v>KØANÆSPALL; Palliation - Anæstesi - Køge: 101-1020</v>
      </c>
    </row>
    <row r="748" spans="2:6" x14ac:dyDescent="0.25">
      <c r="B748" t="s">
        <v>7761</v>
      </c>
      <c r="C748" s="356" t="s">
        <v>4803</v>
      </c>
      <c r="D748" s="356" t="s">
        <v>4804</v>
      </c>
      <c r="E748" s="356" t="s">
        <v>4805</v>
      </c>
      <c r="F748" t="str">
        <f t="shared" si="11"/>
        <v>KØANÆSPLEJ; Plejeafsnit - Anæstesi - Køge: 101-1017</v>
      </c>
    </row>
    <row r="749" spans="2:6" x14ac:dyDescent="0.25">
      <c r="B749" t="s">
        <v>7765</v>
      </c>
      <c r="C749" s="360" t="s">
        <v>4815</v>
      </c>
      <c r="D749" s="356" t="s">
        <v>4816</v>
      </c>
      <c r="E749" s="356" t="s">
        <v>4817</v>
      </c>
      <c r="F749" t="str">
        <f t="shared" si="11"/>
        <v>KØANÆSSTER; Sterilcentral - Anæstesi - Køge: 101-1021</v>
      </c>
    </row>
    <row r="750" spans="2:6" x14ac:dyDescent="0.25">
      <c r="B750" t="s">
        <v>5743</v>
      </c>
      <c r="C750" s="356">
        <v>8051955000</v>
      </c>
      <c r="D750" s="356" t="s">
        <v>841</v>
      </c>
      <c r="E750" s="356" t="s">
        <v>902</v>
      </c>
      <c r="F750" t="str">
        <f t="shared" si="11"/>
        <v>KØARMI-p; Bernadette Guldager - Sygefravær, ledig.: 8051955000</v>
      </c>
    </row>
    <row r="751" spans="2:6" x14ac:dyDescent="0.25">
      <c r="B751" t="s">
        <v>5704</v>
      </c>
      <c r="C751" s="356">
        <v>8051562000</v>
      </c>
      <c r="D751" s="356" t="s">
        <v>841</v>
      </c>
      <c r="E751" s="356" t="s">
        <v>860</v>
      </c>
      <c r="F751" t="str">
        <f t="shared" si="11"/>
        <v>KØARMI-p; Peder Skov - arb. Betyd. I aldringsproc.: 8051562000</v>
      </c>
    </row>
    <row r="752" spans="2:6" x14ac:dyDescent="0.25">
      <c r="B752" t="s">
        <v>5689</v>
      </c>
      <c r="C752" s="356">
        <v>8051194000</v>
      </c>
      <c r="D752" s="356" t="s">
        <v>841</v>
      </c>
      <c r="E752" s="356" t="s">
        <v>842</v>
      </c>
      <c r="F752" t="str">
        <f t="shared" si="11"/>
        <v>KØARMI-p; Peder Skov - Arbejdsfastholdelse: 8051194000</v>
      </c>
    </row>
    <row r="753" spans="2:6" x14ac:dyDescent="0.25">
      <c r="B753" t="s">
        <v>7801</v>
      </c>
      <c r="C753" s="356" t="s">
        <v>4913</v>
      </c>
      <c r="D753" s="356" t="s">
        <v>4914</v>
      </c>
      <c r="E753" s="356" t="s">
        <v>4915</v>
      </c>
      <c r="F753" t="str">
        <f t="shared" si="11"/>
        <v>KØBILL; Billeddiagnostisk Afdeling - Køge: 101-1450</v>
      </c>
    </row>
    <row r="754" spans="2:6" x14ac:dyDescent="0.25">
      <c r="B754" t="s">
        <v>7956</v>
      </c>
      <c r="C754" s="356" t="s">
        <v>5283</v>
      </c>
      <c r="D754" s="356" t="s">
        <v>4914</v>
      </c>
      <c r="E754" s="356" t="s">
        <v>4915</v>
      </c>
      <c r="F754" t="str">
        <f t="shared" si="11"/>
        <v>KØBILL; Billeddiagnostisk Afdeling - Køge: 129-1095</v>
      </c>
    </row>
    <row r="755" spans="2:6" x14ac:dyDescent="0.25">
      <c r="B755" t="s">
        <v>7209</v>
      </c>
      <c r="C755" s="356">
        <v>8051193000</v>
      </c>
      <c r="D755" s="356" t="s">
        <v>4232</v>
      </c>
      <c r="E755" s="356" t="s">
        <v>4233</v>
      </c>
      <c r="F755" t="str">
        <f t="shared" si="11"/>
        <v>KØBILL-p; Anette Savnik: 8051193000</v>
      </c>
    </row>
    <row r="756" spans="2:6" x14ac:dyDescent="0.25">
      <c r="B756" t="s">
        <v>7802</v>
      </c>
      <c r="C756" s="356" t="s">
        <v>4916</v>
      </c>
      <c r="D756" s="356" t="s">
        <v>4917</v>
      </c>
      <c r="E756" s="356" t="s">
        <v>588</v>
      </c>
      <c r="F756" t="str">
        <f t="shared" si="11"/>
        <v>KØBIOK; Klinisk Biokemisk Afdeling - Køge: 101-1480</v>
      </c>
    </row>
    <row r="757" spans="2:6" x14ac:dyDescent="0.25">
      <c r="B757" t="s">
        <v>7826</v>
      </c>
      <c r="C757" s="356" t="s">
        <v>4967</v>
      </c>
      <c r="D757" s="356" t="s">
        <v>4917</v>
      </c>
      <c r="E757" s="356" t="s">
        <v>588</v>
      </c>
      <c r="F757" t="str">
        <f t="shared" si="11"/>
        <v>KØBIOK; Klinisk Biokemisk Afdeling - Køge: 101-7451</v>
      </c>
    </row>
    <row r="758" spans="2:6" x14ac:dyDescent="0.25">
      <c r="B758" t="s">
        <v>9188</v>
      </c>
      <c r="C758" s="356" t="s">
        <v>8630</v>
      </c>
      <c r="D758" s="356" t="s">
        <v>8631</v>
      </c>
      <c r="E758" s="356" t="s">
        <v>588</v>
      </c>
      <c r="F758" t="str">
        <f t="shared" si="11"/>
        <v>KØBIOK-i; Klinisk Biokemisk Afdeling - Køge: 101-7455i</v>
      </c>
    </row>
    <row r="759" spans="2:6" x14ac:dyDescent="0.25">
      <c r="B759" t="s">
        <v>9189</v>
      </c>
      <c r="C759" s="356" t="s">
        <v>8632</v>
      </c>
      <c r="D759" s="356" t="s">
        <v>8633</v>
      </c>
      <c r="E759" s="356" t="s">
        <v>588</v>
      </c>
      <c r="F759" t="str">
        <f t="shared" si="11"/>
        <v>KØBIOK-j; Klinisk Biokemisk Afdeling - Køge: 101-7455j</v>
      </c>
    </row>
    <row r="760" spans="2:6" x14ac:dyDescent="0.25">
      <c r="B760" t="s">
        <v>11466</v>
      </c>
      <c r="C760" s="356">
        <v>8081141000</v>
      </c>
      <c r="D760" s="356" t="s">
        <v>4225</v>
      </c>
      <c r="E760" s="358" t="s">
        <v>10751</v>
      </c>
      <c r="F760" t="str">
        <f t="shared" si="11"/>
        <v>KØBIOK-p; ANNUUM - Heidi Mikkelsen : 8081141000</v>
      </c>
    </row>
    <row r="761" spans="2:6" x14ac:dyDescent="0.25">
      <c r="B761" t="s">
        <v>11465</v>
      </c>
      <c r="C761" s="356">
        <v>8081140000</v>
      </c>
      <c r="D761" s="356" t="s">
        <v>4225</v>
      </c>
      <c r="E761" s="358" t="s">
        <v>10750</v>
      </c>
      <c r="F761" t="str">
        <f t="shared" si="11"/>
        <v>KØBIOK-p; ANNUUM - Nanna K. Smedengaard: 8081140000</v>
      </c>
    </row>
    <row r="762" spans="2:6" x14ac:dyDescent="0.25">
      <c r="B762" t="s">
        <v>7266</v>
      </c>
      <c r="C762" s="356">
        <v>8051699000</v>
      </c>
      <c r="D762" s="356" t="s">
        <v>4225</v>
      </c>
      <c r="E762" s="356" t="s">
        <v>4298</v>
      </c>
      <c r="F762" t="str">
        <f t="shared" si="11"/>
        <v>KØBIOK-p; Biologisk beh. af reumatoid artrit-pati.: 8051699000</v>
      </c>
    </row>
    <row r="763" spans="2:6" x14ac:dyDescent="0.25">
      <c r="B763" t="s">
        <v>7259</v>
      </c>
      <c r="C763" s="356">
        <v>8051669000</v>
      </c>
      <c r="D763" s="356" t="s">
        <v>4225</v>
      </c>
      <c r="E763" s="356" t="s">
        <v>4291</v>
      </c>
      <c r="F763" t="str">
        <f t="shared" si="11"/>
        <v>KØBIOK-p; Julie Svanø Jensen - Kalium kanaler: 8051669000</v>
      </c>
    </row>
    <row r="764" spans="2:6" x14ac:dyDescent="0.25">
      <c r="B764" t="s">
        <v>7273</v>
      </c>
      <c r="C764" s="356">
        <v>8051725000</v>
      </c>
      <c r="D764" s="356" t="s">
        <v>4225</v>
      </c>
      <c r="E764" s="356" t="s">
        <v>4306</v>
      </c>
      <c r="F764" t="str">
        <f t="shared" si="11"/>
        <v>KØBIOK-p; Marika Juel Jørgensen - Hold til det...: 8051725000</v>
      </c>
    </row>
    <row r="765" spans="2:6" x14ac:dyDescent="0.25">
      <c r="B765" t="s">
        <v>7471</v>
      </c>
      <c r="C765" s="356">
        <v>8052120000</v>
      </c>
      <c r="D765" s="356" t="s">
        <v>4225</v>
      </c>
      <c r="E765" s="356" t="s">
        <v>4507</v>
      </c>
      <c r="F765" t="str">
        <f t="shared" si="11"/>
        <v>KØBIOK-p; Morten Dahl-ADRB2KOL,KBA Køge(15-000696): 8052120000</v>
      </c>
    </row>
    <row r="766" spans="2:6" x14ac:dyDescent="0.25">
      <c r="B766" t="s">
        <v>7204</v>
      </c>
      <c r="C766" s="356">
        <v>8051163000</v>
      </c>
      <c r="D766" s="356" t="s">
        <v>4225</v>
      </c>
      <c r="E766" s="356" t="s">
        <v>4226</v>
      </c>
      <c r="F766" t="str">
        <f t="shared" si="11"/>
        <v>KØBIOK-p; Pierre Bouchelouche - Abbott: 8051163000</v>
      </c>
    </row>
    <row r="767" spans="2:6" x14ac:dyDescent="0.25">
      <c r="B767" t="s">
        <v>7355</v>
      </c>
      <c r="C767" s="356">
        <v>8051913000</v>
      </c>
      <c r="D767" s="356" t="s">
        <v>4225</v>
      </c>
      <c r="E767" s="356" t="s">
        <v>4389</v>
      </c>
      <c r="F767" t="str">
        <f t="shared" si="11"/>
        <v>KØBIOK-p; Pierre Bouchelouche - Det udkørende lab.: 8051913000</v>
      </c>
    </row>
    <row r="768" spans="2:6" x14ac:dyDescent="0.25">
      <c r="B768" t="s">
        <v>9870</v>
      </c>
      <c r="C768" s="356">
        <v>8052633000</v>
      </c>
      <c r="D768" s="356" t="s">
        <v>4225</v>
      </c>
      <c r="E768" s="356" t="s">
        <v>9382</v>
      </c>
      <c r="F768" t="str">
        <f t="shared" si="11"/>
        <v>KØBIOK-p; Risk of Cardiovascular Disease in Person: 8052633000</v>
      </c>
    </row>
    <row r="769" spans="2:6" x14ac:dyDescent="0.25">
      <c r="B769" t="s">
        <v>7810</v>
      </c>
      <c r="C769" s="356" t="s">
        <v>4932</v>
      </c>
      <c r="D769" s="356" t="s">
        <v>4933</v>
      </c>
      <c r="E769" s="356" t="s">
        <v>4934</v>
      </c>
      <c r="F769" t="str">
        <f t="shared" si="11"/>
        <v>KØDRIFINFO; Informationen - Drift - Køge: 101-1538</v>
      </c>
    </row>
    <row r="770" spans="2:6" x14ac:dyDescent="0.25">
      <c r="B770" t="s">
        <v>9871</v>
      </c>
      <c r="C770" s="356" t="s">
        <v>9383</v>
      </c>
      <c r="D770" s="356" t="s">
        <v>9384</v>
      </c>
      <c r="E770" s="356" t="s">
        <v>9385</v>
      </c>
      <c r="F770" t="str">
        <f t="shared" si="11"/>
        <v>KØDRIFSERV; Serviceafsnit - Drift - Køge: 101-1562</v>
      </c>
    </row>
    <row r="771" spans="2:6" x14ac:dyDescent="0.25">
      <c r="B771" t="s">
        <v>9872</v>
      </c>
      <c r="C771" s="356" t="s">
        <v>9386</v>
      </c>
      <c r="D771" s="356" t="s">
        <v>9387</v>
      </c>
      <c r="E771" s="356" t="s">
        <v>9388</v>
      </c>
      <c r="F771" t="str">
        <f t="shared" si="11"/>
        <v>KØDRIFSERV-j; Drift - Serviceafsnit - Køge: 101-1564j</v>
      </c>
    </row>
    <row r="772" spans="2:6" x14ac:dyDescent="0.25">
      <c r="B772" t="s">
        <v>7807</v>
      </c>
      <c r="C772" s="356" t="s">
        <v>4927</v>
      </c>
      <c r="D772" s="356" t="s">
        <v>4928</v>
      </c>
      <c r="E772" s="356" t="s">
        <v>4929</v>
      </c>
      <c r="F772" t="str">
        <f t="shared" si="11"/>
        <v>KØDRIFTEKN; Teknik - Drift - Køge: 101-1535</v>
      </c>
    </row>
    <row r="773" spans="2:6" x14ac:dyDescent="0.25">
      <c r="B773" t="s">
        <v>7803</v>
      </c>
      <c r="C773" s="356" t="s">
        <v>4918</v>
      </c>
      <c r="D773" s="356" t="s">
        <v>4919</v>
      </c>
      <c r="E773" s="356" t="s">
        <v>592</v>
      </c>
      <c r="F773" t="str">
        <f t="shared" si="11"/>
        <v>KØFYNU; Klinisk Fysiologisk/Nuklearmedicinsk Afd: 101-1495</v>
      </c>
    </row>
    <row r="774" spans="2:6" x14ac:dyDescent="0.25">
      <c r="B774" t="s">
        <v>7804</v>
      </c>
      <c r="C774" s="356" t="s">
        <v>4920</v>
      </c>
      <c r="D774" s="356" t="s">
        <v>4919</v>
      </c>
      <c r="E774" s="356" t="s">
        <v>592</v>
      </c>
      <c r="F774" t="str">
        <f t="shared" si="11"/>
        <v>KØFYNU; Klinisk Fysiologisk/Nuklearmedicinsk Afd: 101-1496</v>
      </c>
    </row>
    <row r="775" spans="2:6" x14ac:dyDescent="0.25">
      <c r="B775" t="s">
        <v>7806</v>
      </c>
      <c r="C775" s="356" t="s">
        <v>4924</v>
      </c>
      <c r="D775" s="356" t="s">
        <v>4925</v>
      </c>
      <c r="E775" s="356" t="s">
        <v>4926</v>
      </c>
      <c r="F775" t="str">
        <f t="shared" si="11"/>
        <v>KØFYNUFYNU; Klinisk Fysiologi/Nyklearmed. - Køge: 101-1500</v>
      </c>
    </row>
    <row r="776" spans="2:6" x14ac:dyDescent="0.25">
      <c r="B776" t="s">
        <v>7805</v>
      </c>
      <c r="C776" s="356" t="s">
        <v>4921</v>
      </c>
      <c r="D776" s="356" t="s">
        <v>4922</v>
      </c>
      <c r="E776" s="356" t="s">
        <v>4923</v>
      </c>
      <c r="F776" t="str">
        <f t="shared" si="11"/>
        <v>KØFYNUFÆLL; Fælles - Klinisk Fysiologi - Køge: 101-1499</v>
      </c>
    </row>
    <row r="777" spans="2:6" x14ac:dyDescent="0.25">
      <c r="B777" t="s">
        <v>7434</v>
      </c>
      <c r="C777" s="356">
        <v>8052066000</v>
      </c>
      <c r="D777" s="356" t="s">
        <v>4470</v>
      </c>
      <c r="E777" s="356" t="s">
        <v>4471</v>
      </c>
      <c r="F777" t="str">
        <f t="shared" si="11"/>
        <v>KØFYNU-p; Jørn Theil Nielsen - F-18 Cholin PET/CT: 8052066000</v>
      </c>
    </row>
    <row r="778" spans="2:6" x14ac:dyDescent="0.25">
      <c r="B778" t="s">
        <v>7238</v>
      </c>
      <c r="C778" s="356">
        <v>8051537000</v>
      </c>
      <c r="D778" s="356" t="s">
        <v>4265</v>
      </c>
      <c r="E778" s="356" t="s">
        <v>4266</v>
      </c>
      <c r="F778" t="str">
        <f t="shared" si="11"/>
        <v>KØFYSI-p; Peter Kramshøj Bonfils - Hæmodynamik: 8051537000</v>
      </c>
    </row>
    <row r="779" spans="2:6" x14ac:dyDescent="0.25">
      <c r="B779" t="s">
        <v>7824</v>
      </c>
      <c r="C779" s="356" t="s">
        <v>4963</v>
      </c>
      <c r="D779" s="356" t="s">
        <v>4964</v>
      </c>
      <c r="E779" s="356" t="s">
        <v>4965</v>
      </c>
      <c r="F779" t="str">
        <f t="shared" ref="F779:F842" si="12">CONCATENATE(D779,";"," ",E779,":"," ",C779)</f>
        <v>KØGENEUSK; USK: 101-7240</v>
      </c>
    </row>
    <row r="780" spans="2:6" x14ac:dyDescent="0.25">
      <c r="B780" t="s">
        <v>7902</v>
      </c>
      <c r="C780" s="356" t="s">
        <v>5181</v>
      </c>
      <c r="D780" s="356" t="s">
        <v>5182</v>
      </c>
      <c r="E780" s="356" t="s">
        <v>578</v>
      </c>
      <c r="F780" t="str">
        <f t="shared" si="12"/>
        <v>KØGERI; Geriatrisk Afdeling - Køge/Roskilde: 105-1410</v>
      </c>
    </row>
    <row r="781" spans="2:6" x14ac:dyDescent="0.25">
      <c r="B781" t="s">
        <v>7799</v>
      </c>
      <c r="C781" s="356" t="s">
        <v>4911</v>
      </c>
      <c r="D781" s="356" t="s">
        <v>4901</v>
      </c>
      <c r="E781" s="356" t="s">
        <v>4902</v>
      </c>
      <c r="F781" t="str">
        <f t="shared" si="12"/>
        <v>KØGERIL1; Sengeafsnit L 1 - Geriatri - Køge: 101-1417</v>
      </c>
    </row>
    <row r="782" spans="2:6" x14ac:dyDescent="0.25">
      <c r="B782" t="s">
        <v>7903</v>
      </c>
      <c r="C782" s="356" t="s">
        <v>5183</v>
      </c>
      <c r="D782" s="356" t="s">
        <v>4901</v>
      </c>
      <c r="E782" s="356" t="s">
        <v>4902</v>
      </c>
      <c r="F782" t="str">
        <f t="shared" si="12"/>
        <v>KØGERIL1; Sengeafsnit L 1 - Geriatri - Køge: 105-1412</v>
      </c>
    </row>
    <row r="783" spans="2:6" x14ac:dyDescent="0.25">
      <c r="B783" t="s">
        <v>7778</v>
      </c>
      <c r="C783" s="356" t="s">
        <v>4852</v>
      </c>
      <c r="D783" s="356" t="s">
        <v>4853</v>
      </c>
      <c r="E783" s="356" t="s">
        <v>4854</v>
      </c>
      <c r="F783" t="str">
        <f t="shared" si="12"/>
        <v>KØGYOBFERT; Fertilitetsklinikken - Køge: 101-1162</v>
      </c>
    </row>
    <row r="784" spans="2:6" x14ac:dyDescent="0.25">
      <c r="B784" t="s">
        <v>11489</v>
      </c>
      <c r="C784" s="356">
        <v>8081170000</v>
      </c>
      <c r="D784" s="356" t="s">
        <v>8516</v>
      </c>
      <c r="E784" s="358" t="s">
        <v>10774</v>
      </c>
      <c r="F784" t="str">
        <f t="shared" si="12"/>
        <v>KØGYOB-p; ANNUUM - Camilla Gry Temmesen: 8081170000</v>
      </c>
    </row>
    <row r="785" spans="2:6" x14ac:dyDescent="0.25">
      <c r="B785" t="s">
        <v>11490</v>
      </c>
      <c r="C785" s="356">
        <v>8081171000</v>
      </c>
      <c r="D785" s="356" t="s">
        <v>8516</v>
      </c>
      <c r="E785" s="358" t="s">
        <v>10775</v>
      </c>
      <c r="F785" t="str">
        <f t="shared" si="12"/>
        <v>KØGYOB-p; ANNUUM - Ida Engberg Jepsen: 8081171000</v>
      </c>
    </row>
    <row r="786" spans="2:6" x14ac:dyDescent="0.25">
      <c r="B786" t="s">
        <v>11488</v>
      </c>
      <c r="C786" s="356">
        <v>8081169000</v>
      </c>
      <c r="D786" s="356" t="s">
        <v>8516</v>
      </c>
      <c r="E786" s="358" t="s">
        <v>10773</v>
      </c>
      <c r="F786" t="str">
        <f t="shared" si="12"/>
        <v>KØGYOB-p; ANNUUM - Marianne Dreyer Holt : 8081169000</v>
      </c>
    </row>
    <row r="787" spans="2:6" x14ac:dyDescent="0.25">
      <c r="B787" t="s">
        <v>9081</v>
      </c>
      <c r="C787" s="356">
        <v>8052223000</v>
      </c>
      <c r="D787" s="356" t="s">
        <v>8516</v>
      </c>
      <c r="E787" s="356" t="s">
        <v>8517</v>
      </c>
      <c r="F787" t="str">
        <f t="shared" si="12"/>
        <v>KØGYOB-p; Liv la Cour Poulsen (18-000028): 8052223000</v>
      </c>
    </row>
    <row r="788" spans="2:6" x14ac:dyDescent="0.25">
      <c r="B788" t="s">
        <v>9873</v>
      </c>
      <c r="C788" s="356" t="s">
        <v>9389</v>
      </c>
      <c r="D788" s="357" t="s">
        <v>9390</v>
      </c>
      <c r="E788" s="356" t="s">
        <v>9391</v>
      </c>
      <c r="F788" t="str">
        <f t="shared" si="12"/>
        <v>KØIMMU; Klinisk Immunologi - Køge: 101-7652</v>
      </c>
    </row>
    <row r="789" spans="2:6" x14ac:dyDescent="0.25">
      <c r="B789" t="s">
        <v>11540</v>
      </c>
      <c r="C789" s="356" t="s">
        <v>10841</v>
      </c>
      <c r="D789" s="357" t="s">
        <v>10842</v>
      </c>
      <c r="E789" s="356" t="s">
        <v>10843</v>
      </c>
      <c r="F789" t="str">
        <f t="shared" si="12"/>
        <v>KØIMMULASE; Kl. Immu Laboratorie/Serologi - Køge: 101-7663</v>
      </c>
    </row>
    <row r="790" spans="2:6" x14ac:dyDescent="0.25">
      <c r="B790" t="s">
        <v>7767</v>
      </c>
      <c r="C790" s="356" t="s">
        <v>4821</v>
      </c>
      <c r="D790" s="356" t="s">
        <v>4822</v>
      </c>
      <c r="E790" s="356" t="s">
        <v>4823</v>
      </c>
      <c r="F790" t="str">
        <f t="shared" si="12"/>
        <v>KØKIRUA1; Sengeafsnit A 1 - Kirurgi - Køge: 101-1061</v>
      </c>
    </row>
    <row r="791" spans="2:6" x14ac:dyDescent="0.25">
      <c r="B791" t="s">
        <v>7768</v>
      </c>
      <c r="C791" s="356" t="s">
        <v>4824</v>
      </c>
      <c r="D791" s="356" t="s">
        <v>4825</v>
      </c>
      <c r="E791" s="356" t="s">
        <v>4826</v>
      </c>
      <c r="F791" t="str">
        <f t="shared" si="12"/>
        <v>KØKIRUA2; Sengeafsnit A 2 - Kirurgi - Køge: 101-1062</v>
      </c>
    </row>
    <row r="792" spans="2:6" x14ac:dyDescent="0.25">
      <c r="B792" t="s">
        <v>9182</v>
      </c>
      <c r="C792" s="356" t="s">
        <v>8613</v>
      </c>
      <c r="D792" s="356" t="s">
        <v>8614</v>
      </c>
      <c r="E792" s="356" t="s">
        <v>8615</v>
      </c>
      <c r="F792" t="str">
        <f t="shared" si="12"/>
        <v>KØKIRUA3; Sengeafsnit A3 - Kirurgi - Køge: 101-1066</v>
      </c>
    </row>
    <row r="793" spans="2:6" x14ac:dyDescent="0.25">
      <c r="B793" t="s">
        <v>7769</v>
      </c>
      <c r="C793" s="356" t="s">
        <v>4827</v>
      </c>
      <c r="D793" s="356" t="s">
        <v>4828</v>
      </c>
      <c r="E793" s="356" t="s">
        <v>4829</v>
      </c>
      <c r="F793" t="str">
        <f t="shared" si="12"/>
        <v>KØKIRUAMBU; Ambulatorium/SDK - Kirurgi - Køge: 101-1063</v>
      </c>
    </row>
    <row r="794" spans="2:6" x14ac:dyDescent="0.25">
      <c r="B794" t="s">
        <v>9874</v>
      </c>
      <c r="C794" s="356" t="s">
        <v>8616</v>
      </c>
      <c r="D794" s="356" t="s">
        <v>9392</v>
      </c>
      <c r="E794" s="356" t="s">
        <v>9393</v>
      </c>
      <c r="F794" t="str">
        <f t="shared" si="12"/>
        <v>KØKIRUELFO; Eliteforskningskonsort. kirurgi Køge: 101-1067</v>
      </c>
    </row>
    <row r="795" spans="2:6" x14ac:dyDescent="0.25">
      <c r="B795" t="s">
        <v>11533</v>
      </c>
      <c r="C795" s="356" t="s">
        <v>10822</v>
      </c>
      <c r="D795" s="356" t="s">
        <v>10823</v>
      </c>
      <c r="E795" s="356" t="s">
        <v>10824</v>
      </c>
      <c r="F795" t="str">
        <f t="shared" si="12"/>
        <v>KØKIRUFLAB; Forskningslab. - Kirurgi - Køge: 101-1049</v>
      </c>
    </row>
    <row r="796" spans="2:6" x14ac:dyDescent="0.25">
      <c r="B796" t="s">
        <v>9875</v>
      </c>
      <c r="C796" s="356" t="s">
        <v>8612</v>
      </c>
      <c r="D796" s="356" t="s">
        <v>9394</v>
      </c>
      <c r="E796" s="356" t="s">
        <v>9395</v>
      </c>
      <c r="F796" t="str">
        <f t="shared" si="12"/>
        <v>KØKIRUFORS; Driftsmæssig forskning -Kirurgi - Køge: 101-1048</v>
      </c>
    </row>
    <row r="797" spans="2:6" x14ac:dyDescent="0.25">
      <c r="B797" t="s">
        <v>11534</v>
      </c>
      <c r="C797" s="356" t="s">
        <v>10825</v>
      </c>
      <c r="D797" s="356" t="s">
        <v>10826</v>
      </c>
      <c r="E797" s="356" t="s">
        <v>10161</v>
      </c>
      <c r="F797" t="str">
        <f t="shared" si="12"/>
        <v>KØKIRU-j; Kirurgisk Afdeling - Køge - SUH: 101-1069j</v>
      </c>
    </row>
    <row r="798" spans="2:6" x14ac:dyDescent="0.25">
      <c r="B798" t="s">
        <v>9181</v>
      </c>
      <c r="C798" s="356" t="s">
        <v>8611</v>
      </c>
      <c r="D798" s="356" t="s">
        <v>5293</v>
      </c>
      <c r="E798" s="356" t="s">
        <v>5294</v>
      </c>
      <c r="F798" t="str">
        <f t="shared" si="12"/>
        <v>KØKIRULÆSE; Lægesekretær - Kirurgi - Køge: 101-1046</v>
      </c>
    </row>
    <row r="799" spans="2:6" x14ac:dyDescent="0.25">
      <c r="B799" t="s">
        <v>7960</v>
      </c>
      <c r="C799" s="356" t="s">
        <v>5292</v>
      </c>
      <c r="D799" s="356" t="s">
        <v>5293</v>
      </c>
      <c r="E799" s="356" t="s">
        <v>5294</v>
      </c>
      <c r="F799" t="str">
        <f t="shared" si="12"/>
        <v>KØKIRULÆSE; Lægesekretær - Kirurgi - Køge: 811-1046</v>
      </c>
    </row>
    <row r="800" spans="2:6" x14ac:dyDescent="0.25">
      <c r="B800" t="s">
        <v>11507</v>
      </c>
      <c r="C800" s="356">
        <v>8081188000</v>
      </c>
      <c r="D800" s="356" t="s">
        <v>10599</v>
      </c>
      <c r="E800" s="358" t="s">
        <v>10793</v>
      </c>
      <c r="F800" t="str">
        <f t="shared" si="12"/>
        <v>KØKIRU-p; ANNUUM - Astrid Louise Bjørn Bennedsen: 8081188000</v>
      </c>
    </row>
    <row r="801" spans="2:6" x14ac:dyDescent="0.25">
      <c r="B801" t="s">
        <v>11508</v>
      </c>
      <c r="C801" s="356">
        <v>8081189000</v>
      </c>
      <c r="D801" s="356" t="s">
        <v>10599</v>
      </c>
      <c r="E801" s="358" t="s">
        <v>10794</v>
      </c>
      <c r="F801" t="str">
        <f t="shared" si="12"/>
        <v>KØKIRU-p; ANNUUM - Eldar Allakhverdiiev : 8081189000</v>
      </c>
    </row>
    <row r="802" spans="2:6" x14ac:dyDescent="0.25">
      <c r="B802" t="s">
        <v>11520</v>
      </c>
      <c r="C802" s="356">
        <v>8081202000</v>
      </c>
      <c r="D802" s="356" t="s">
        <v>10599</v>
      </c>
      <c r="E802" s="358" t="s">
        <v>10806</v>
      </c>
      <c r="F802" t="str">
        <f t="shared" si="12"/>
        <v>KØKIRU-p; ANNUUM - Hans Henrik Kristoffer Lòven: 8081202000</v>
      </c>
    </row>
    <row r="803" spans="2:6" x14ac:dyDescent="0.25">
      <c r="B803" t="s">
        <v>11504</v>
      </c>
      <c r="C803" s="356">
        <v>8081185000</v>
      </c>
      <c r="D803" s="356" t="s">
        <v>10599</v>
      </c>
      <c r="E803" s="358" t="s">
        <v>10790</v>
      </c>
      <c r="F803" t="str">
        <f t="shared" si="12"/>
        <v>KØKIRU-p; ANNUUM - Johan Clausen: 8081185000</v>
      </c>
    </row>
    <row r="804" spans="2:6" x14ac:dyDescent="0.25">
      <c r="B804" t="s">
        <v>11509</v>
      </c>
      <c r="C804" s="356">
        <v>8081190000</v>
      </c>
      <c r="D804" s="356" t="s">
        <v>10599</v>
      </c>
      <c r="E804" s="358" t="s">
        <v>10795</v>
      </c>
      <c r="F804" t="str">
        <f t="shared" si="12"/>
        <v>KØKIRU-p; ANNUUM - Johanne Davidsen: 8081190000</v>
      </c>
    </row>
    <row r="805" spans="2:6" x14ac:dyDescent="0.25">
      <c r="B805" t="s">
        <v>11503</v>
      </c>
      <c r="C805" s="356">
        <v>8081184000</v>
      </c>
      <c r="D805" s="356" t="s">
        <v>10599</v>
      </c>
      <c r="E805" s="358" t="s">
        <v>10789</v>
      </c>
      <c r="F805" t="str">
        <f t="shared" si="12"/>
        <v>KØKIRU-p; ANNUUM - Kirsten Lykke Wahlstrøm: 8081184000</v>
      </c>
    </row>
    <row r="806" spans="2:6" x14ac:dyDescent="0.25">
      <c r="B806" t="s">
        <v>11506</v>
      </c>
      <c r="C806" s="356">
        <v>8081187000</v>
      </c>
      <c r="D806" s="356" t="s">
        <v>10599</v>
      </c>
      <c r="E806" s="358" t="s">
        <v>10792</v>
      </c>
      <c r="F806" t="str">
        <f t="shared" si="12"/>
        <v>KØKIRU-p; ANNUUM - Lasse A. Kvich: 8081187000</v>
      </c>
    </row>
    <row r="807" spans="2:6" x14ac:dyDescent="0.25">
      <c r="B807" t="s">
        <v>11501</v>
      </c>
      <c r="C807" s="356">
        <v>8081182000</v>
      </c>
      <c r="D807" s="356" t="s">
        <v>10599</v>
      </c>
      <c r="E807" s="358" t="s">
        <v>10787</v>
      </c>
      <c r="F807" t="str">
        <f t="shared" si="12"/>
        <v>KØKIRU-p; ANNUUM - Malene Broholm Andersen: 8081182000</v>
      </c>
    </row>
    <row r="808" spans="2:6" x14ac:dyDescent="0.25">
      <c r="B808" t="s">
        <v>11505</v>
      </c>
      <c r="C808" s="356">
        <v>8081186000</v>
      </c>
      <c r="D808" s="356" t="s">
        <v>10599</v>
      </c>
      <c r="E808" s="358" t="s">
        <v>10791</v>
      </c>
      <c r="F808" t="str">
        <f t="shared" si="12"/>
        <v>KØKIRU-p; ANNUUM - Morten Hartwig: 8081186000</v>
      </c>
    </row>
    <row r="809" spans="2:6" x14ac:dyDescent="0.25">
      <c r="B809" t="s">
        <v>11500</v>
      </c>
      <c r="C809" s="356">
        <v>8081181000</v>
      </c>
      <c r="D809" s="356" t="s">
        <v>10599</v>
      </c>
      <c r="E809" s="358" t="s">
        <v>10786</v>
      </c>
      <c r="F809" t="str">
        <f t="shared" si="12"/>
        <v>KØKIRU-p; ANNUUM - Rune Børch Hasselager: 8081181000</v>
      </c>
    </row>
    <row r="810" spans="2:6" x14ac:dyDescent="0.25">
      <c r="B810" t="s">
        <v>11502</v>
      </c>
      <c r="C810" s="356">
        <v>8081183000</v>
      </c>
      <c r="D810" s="356" t="s">
        <v>10599</v>
      </c>
      <c r="E810" s="358" t="s">
        <v>10788</v>
      </c>
      <c r="F810" t="str">
        <f t="shared" si="12"/>
        <v>KØKIRU-p; ANNUUM - Stine Bull Jessen: 8081183000</v>
      </c>
    </row>
    <row r="811" spans="2:6" x14ac:dyDescent="0.25">
      <c r="B811" t="s">
        <v>11309</v>
      </c>
      <c r="C811" s="361">
        <v>8052809000</v>
      </c>
      <c r="D811" s="356" t="s">
        <v>10599</v>
      </c>
      <c r="E811" s="356" t="s">
        <v>10620</v>
      </c>
      <c r="F811" t="str">
        <f t="shared" si="12"/>
        <v>KØKIRU-p; Forbedret overlevelse efter kræftkirurgi: 8052809000</v>
      </c>
    </row>
    <row r="812" spans="2:6" x14ac:dyDescent="0.25">
      <c r="B812" t="s">
        <v>11364</v>
      </c>
      <c r="C812" s="361">
        <v>8052874000</v>
      </c>
      <c r="D812" s="356" t="s">
        <v>10599</v>
      </c>
      <c r="E812" s="356" t="s">
        <v>10672</v>
      </c>
      <c r="F812" t="str">
        <f t="shared" si="12"/>
        <v>KØKIRU-p; Infiltration af immunceller som prædikti: 8052874000</v>
      </c>
    </row>
    <row r="813" spans="2:6" x14ac:dyDescent="0.25">
      <c r="B813" t="s">
        <v>11288</v>
      </c>
      <c r="C813" s="361">
        <v>8052778000</v>
      </c>
      <c r="D813" s="356" t="s">
        <v>10599</v>
      </c>
      <c r="E813" s="356" t="s">
        <v>10600</v>
      </c>
      <c r="F813" t="str">
        <f t="shared" si="12"/>
        <v>KØKIRU-p; Intratumoral Influenzavaccine i behandli: 8052778000</v>
      </c>
    </row>
    <row r="814" spans="2:6" x14ac:dyDescent="0.25">
      <c r="B814" t="s">
        <v>11347</v>
      </c>
      <c r="C814" s="361">
        <v>8052852000</v>
      </c>
      <c r="D814" s="356" t="s">
        <v>10599</v>
      </c>
      <c r="E814" s="356" t="s">
        <v>10656</v>
      </c>
      <c r="F814" t="str">
        <f t="shared" si="12"/>
        <v>KØKIRU-p; Long-term complications and health-relat: 8052852000</v>
      </c>
    </row>
    <row r="815" spans="2:6" x14ac:dyDescent="0.25">
      <c r="B815" t="s">
        <v>11297</v>
      </c>
      <c r="C815" s="361">
        <v>8052793000</v>
      </c>
      <c r="D815" s="356" t="s">
        <v>10599</v>
      </c>
      <c r="E815" s="356" t="s">
        <v>10609</v>
      </c>
      <c r="F815" t="str">
        <f t="shared" si="12"/>
        <v>KØKIRU-p; Nanoknife v/Christian Nolsoe: 8052793000</v>
      </c>
    </row>
    <row r="816" spans="2:6" x14ac:dyDescent="0.25">
      <c r="B816" t="s">
        <v>11319</v>
      </c>
      <c r="C816" s="361">
        <v>8052819000</v>
      </c>
      <c r="D816" s="356" t="s">
        <v>10599</v>
      </c>
      <c r="E816" s="356" t="s">
        <v>10629</v>
      </c>
      <c r="F816" t="str">
        <f t="shared" si="12"/>
        <v>KØKIRU-p; Neoadjuvant electrochemotherapy for: 8052819000</v>
      </c>
    </row>
    <row r="817" spans="2:6" x14ac:dyDescent="0.25">
      <c r="B817" t="s">
        <v>11367</v>
      </c>
      <c r="C817" s="361">
        <v>8052877000</v>
      </c>
      <c r="D817" s="356" t="s">
        <v>10599</v>
      </c>
      <c r="E817" s="356" t="s">
        <v>10675</v>
      </c>
      <c r="F817" t="str">
        <f t="shared" si="12"/>
        <v>KØKIRU-p; Preoperative intra tumor therapy using: 8052877000</v>
      </c>
    </row>
    <row r="818" spans="2:6" x14ac:dyDescent="0.25">
      <c r="B818" t="s">
        <v>11290</v>
      </c>
      <c r="C818" s="361">
        <v>8052781000</v>
      </c>
      <c r="D818" s="356" t="s">
        <v>10599</v>
      </c>
      <c r="E818" s="356" t="s">
        <v>10602</v>
      </c>
      <c r="F818" t="str">
        <f t="shared" si="12"/>
        <v>KØKIRU-p; Projekt CELS v/Morten Hartwig : 8052781000</v>
      </c>
    </row>
    <row r="819" spans="2:6" x14ac:dyDescent="0.25">
      <c r="B819" t="s">
        <v>11320</v>
      </c>
      <c r="C819" s="361">
        <v>8052820000</v>
      </c>
      <c r="D819" s="356" t="s">
        <v>10599</v>
      </c>
      <c r="E819" s="356" t="s">
        <v>10630</v>
      </c>
      <c r="F819" t="str">
        <f t="shared" si="12"/>
        <v>KØKIRU-p; Quickfact v/Lasse Bremholm Hansen: 8052820000</v>
      </c>
    </row>
    <row r="820" spans="2:6" x14ac:dyDescent="0.25">
      <c r="B820" t="s">
        <v>11310</v>
      </c>
      <c r="C820" s="361">
        <v>8052810000</v>
      </c>
      <c r="D820" s="356" t="s">
        <v>10599</v>
      </c>
      <c r="E820" s="356" t="s">
        <v>10621</v>
      </c>
      <c r="F820" t="str">
        <f t="shared" si="12"/>
        <v>KØKIRU-p; Risk of hernia repair, recurrence and: 8052810000</v>
      </c>
    </row>
    <row r="821" spans="2:6" x14ac:dyDescent="0.25">
      <c r="B821" t="s">
        <v>11331</v>
      </c>
      <c r="C821" s="361">
        <v>8052834000</v>
      </c>
      <c r="D821" s="356" t="s">
        <v>10599</v>
      </c>
      <c r="E821" s="356" t="s">
        <v>10640</v>
      </c>
      <c r="F821" t="str">
        <f t="shared" si="12"/>
        <v>KØKIRU-p; The immunosuppressive phenotype of pancr: 8052834000</v>
      </c>
    </row>
    <row r="822" spans="2:6" x14ac:dyDescent="0.25">
      <c r="B822" t="s">
        <v>11311</v>
      </c>
      <c r="C822" s="361">
        <v>8052811000</v>
      </c>
      <c r="D822" s="356" t="s">
        <v>10599</v>
      </c>
      <c r="E822" s="356" t="s">
        <v>10622</v>
      </c>
      <c r="F822" t="str">
        <f t="shared" si="12"/>
        <v>KØKIRU-p; Translational assessment of electropora.: 8052811000</v>
      </c>
    </row>
    <row r="823" spans="2:6" x14ac:dyDescent="0.25">
      <c r="B823" t="s">
        <v>7790</v>
      </c>
      <c r="C823" s="356" t="s">
        <v>4881</v>
      </c>
      <c r="D823" s="356" t="s">
        <v>4882</v>
      </c>
      <c r="E823" s="356" t="s">
        <v>596</v>
      </c>
      <c r="F823" t="str">
        <f t="shared" si="12"/>
        <v>KØMEDI; Medicinsk Afdeling - Køge: 101-1265</v>
      </c>
    </row>
    <row r="824" spans="2:6" x14ac:dyDescent="0.25">
      <c r="B824" t="s">
        <v>9186</v>
      </c>
      <c r="C824" s="356" t="s">
        <v>8624</v>
      </c>
      <c r="D824" s="356" t="s">
        <v>8625</v>
      </c>
      <c r="E824" s="356" t="s">
        <v>8626</v>
      </c>
      <c r="F824" t="str">
        <f t="shared" si="12"/>
        <v>KØMEDIENDO; Endokrinologi amb. - medicin - Køge: 101-1283</v>
      </c>
    </row>
    <row r="825" spans="2:6" x14ac:dyDescent="0.25">
      <c r="B825" t="s">
        <v>9187</v>
      </c>
      <c r="C825" s="356" t="s">
        <v>8627</v>
      </c>
      <c r="D825" s="356" t="s">
        <v>8628</v>
      </c>
      <c r="E825" s="356" t="s">
        <v>8629</v>
      </c>
      <c r="F825" t="str">
        <f t="shared" si="12"/>
        <v>KØMEDIGAST; Gastroenterologi amb. - medicin - Køge: 101-1284</v>
      </c>
    </row>
    <row r="826" spans="2:6" x14ac:dyDescent="0.25">
      <c r="B826" t="s">
        <v>7795</v>
      </c>
      <c r="C826" s="356" t="s">
        <v>4897</v>
      </c>
      <c r="D826" s="356" t="s">
        <v>4898</v>
      </c>
      <c r="E826" s="356" t="s">
        <v>4899</v>
      </c>
      <c r="F826" t="str">
        <f t="shared" si="12"/>
        <v>KØMEDILÆSE; Lægesekretær - Medicin - Køge: 101-1274</v>
      </c>
    </row>
    <row r="827" spans="2:6" x14ac:dyDescent="0.25">
      <c r="B827" t="s">
        <v>7791</v>
      </c>
      <c r="C827" s="356" t="s">
        <v>4883</v>
      </c>
      <c r="D827" s="356" t="s">
        <v>4884</v>
      </c>
      <c r="E827" s="356" t="s">
        <v>4885</v>
      </c>
      <c r="F827" t="str">
        <f t="shared" si="12"/>
        <v>KØMEDIM1; M 1 Endokrinologi - Medicin - Køge: 101-1267</v>
      </c>
    </row>
    <row r="828" spans="2:6" x14ac:dyDescent="0.25">
      <c r="B828" t="s">
        <v>7792</v>
      </c>
      <c r="C828" s="356" t="s">
        <v>4886</v>
      </c>
      <c r="D828" s="356" t="s">
        <v>4887</v>
      </c>
      <c r="E828" s="356" t="s">
        <v>4888</v>
      </c>
      <c r="F828" t="str">
        <f t="shared" si="12"/>
        <v>KØMEDIM2; M 2 Gastroenterologi - Medicin - Køge: 101-1268</v>
      </c>
    </row>
    <row r="829" spans="2:6" x14ac:dyDescent="0.25">
      <c r="B829" t="s">
        <v>9185</v>
      </c>
      <c r="C829" s="356" t="s">
        <v>4900</v>
      </c>
      <c r="D829" s="356" t="s">
        <v>8622</v>
      </c>
      <c r="E829" s="356" t="s">
        <v>8623</v>
      </c>
      <c r="F829" t="str">
        <f t="shared" si="12"/>
        <v>KØMEDIM3; Sengeafsnit M3 - Medicin - Køge: 101-1280</v>
      </c>
    </row>
    <row r="830" spans="2:6" x14ac:dyDescent="0.25">
      <c r="B830" t="s">
        <v>7793</v>
      </c>
      <c r="C830" s="356" t="s">
        <v>4889</v>
      </c>
      <c r="D830" s="356" t="s">
        <v>4890</v>
      </c>
      <c r="E830" s="356" t="s">
        <v>4891</v>
      </c>
      <c r="F830" t="str">
        <f t="shared" si="12"/>
        <v>KØMEDIM4; Stoppet enhed (450): 101-1270</v>
      </c>
    </row>
    <row r="831" spans="2:6" x14ac:dyDescent="0.25">
      <c r="B831" t="s">
        <v>7794</v>
      </c>
      <c r="C831" s="356" t="s">
        <v>4892</v>
      </c>
      <c r="D831" s="356" t="s">
        <v>4893</v>
      </c>
      <c r="E831" s="356" t="s">
        <v>4894</v>
      </c>
      <c r="F831" t="str">
        <f t="shared" si="12"/>
        <v>KØMEDIM5; M 5 Kardiologi - Medicin - Køge: 101-1271</v>
      </c>
    </row>
    <row r="832" spans="2:6" x14ac:dyDescent="0.25">
      <c r="B832" t="s">
        <v>7796</v>
      </c>
      <c r="C832" s="356" t="s">
        <v>4903</v>
      </c>
      <c r="D832" s="356" t="s">
        <v>4893</v>
      </c>
      <c r="E832" s="356" t="s">
        <v>4904</v>
      </c>
      <c r="F832" t="str">
        <f t="shared" si="12"/>
        <v>KØMEDIM5; Sengeafsnit M5 - Kardiologisk - Køge: 101-1325</v>
      </c>
    </row>
    <row r="833" spans="2:6" x14ac:dyDescent="0.25">
      <c r="B833" t="s">
        <v>9876</v>
      </c>
      <c r="C833" s="356" t="s">
        <v>4895</v>
      </c>
      <c r="D833" s="356" t="s">
        <v>4896</v>
      </c>
      <c r="E833" s="356" t="s">
        <v>9396</v>
      </c>
      <c r="F833" t="str">
        <f t="shared" si="12"/>
        <v>KØMEDIM6; M 6 Gastroentero./reumato. - Med. - Køge: 101-1272</v>
      </c>
    </row>
    <row r="834" spans="2:6" x14ac:dyDescent="0.25">
      <c r="B834" t="s">
        <v>7228</v>
      </c>
      <c r="C834" s="356">
        <v>8051473000</v>
      </c>
      <c r="D834" s="356" t="s">
        <v>4227</v>
      </c>
      <c r="E834" s="356" t="s">
        <v>866</v>
      </c>
      <c r="F834" t="str">
        <f t="shared" si="12"/>
        <v>KØMEDI-p; ???: 8051473000</v>
      </c>
    </row>
    <row r="835" spans="2:6" x14ac:dyDescent="0.25">
      <c r="B835" t="s">
        <v>7433</v>
      </c>
      <c r="C835" s="356">
        <v>8052065000</v>
      </c>
      <c r="D835" s="356" t="s">
        <v>4227</v>
      </c>
      <c r="E835" s="356" t="s">
        <v>866</v>
      </c>
      <c r="F835" t="str">
        <f t="shared" si="12"/>
        <v>KØMEDI-p; ???: 8052065000</v>
      </c>
    </row>
    <row r="836" spans="2:6" x14ac:dyDescent="0.25">
      <c r="B836" t="s">
        <v>7309</v>
      </c>
      <c r="C836" s="356">
        <v>8051855000</v>
      </c>
      <c r="D836" s="356" t="s">
        <v>4227</v>
      </c>
      <c r="E836" s="356" t="s">
        <v>4342</v>
      </c>
      <c r="F836" t="str">
        <f t="shared" si="12"/>
        <v>KØMEDI-p; Afd.ledelsen - Osteoporosis in mic. RSSF: 8051855000</v>
      </c>
    </row>
    <row r="837" spans="2:6" x14ac:dyDescent="0.25">
      <c r="B837" t="s">
        <v>7330</v>
      </c>
      <c r="C837" s="356">
        <v>8051886000</v>
      </c>
      <c r="D837" s="356" t="s">
        <v>4227</v>
      </c>
      <c r="E837" s="356" t="s">
        <v>4364</v>
      </c>
      <c r="F837" t="str">
        <f t="shared" si="12"/>
        <v>KØMEDI-p; Anders Lødrup - Use af PPI (Intern): 8051886000</v>
      </c>
    </row>
    <row r="838" spans="2:6" x14ac:dyDescent="0.25">
      <c r="B838" t="s">
        <v>7579</v>
      </c>
      <c r="C838" s="356">
        <v>8052277000</v>
      </c>
      <c r="D838" s="356" t="s">
        <v>4227</v>
      </c>
      <c r="E838" s="356" t="s">
        <v>4615</v>
      </c>
      <c r="F838" t="str">
        <f t="shared" si="12"/>
        <v>KØMEDI-p; Anna Tølbøll Svendsen, Introstipendium: 8052277000</v>
      </c>
    </row>
    <row r="839" spans="2:6" x14ac:dyDescent="0.25">
      <c r="B839" t="s">
        <v>7518</v>
      </c>
      <c r="C839" s="356">
        <v>8052180000</v>
      </c>
      <c r="D839" s="356" t="s">
        <v>4227</v>
      </c>
      <c r="E839" s="356" t="s">
        <v>4554</v>
      </c>
      <c r="F839" t="str">
        <f t="shared" si="12"/>
        <v>KØMEDI-p; Anne Rode Olsen - Recurrent Clostridium: 8052180000</v>
      </c>
    </row>
    <row r="840" spans="2:6" x14ac:dyDescent="0.25">
      <c r="B840" t="s">
        <v>11475</v>
      </c>
      <c r="C840" s="356">
        <v>8081150000</v>
      </c>
      <c r="D840" s="356" t="s">
        <v>4227</v>
      </c>
      <c r="E840" s="358" t="s">
        <v>10760</v>
      </c>
      <c r="F840" t="str">
        <f t="shared" si="12"/>
        <v>KØMEDI-p; ANNUUM - Anna Tøll Svendsen: 8081150000</v>
      </c>
    </row>
    <row r="841" spans="2:6" x14ac:dyDescent="0.25">
      <c r="B841" t="s">
        <v>11476</v>
      </c>
      <c r="C841" s="356">
        <v>8081151000</v>
      </c>
      <c r="D841" s="356" t="s">
        <v>4227</v>
      </c>
      <c r="E841" s="358" t="s">
        <v>10761</v>
      </c>
      <c r="F841" t="str">
        <f t="shared" si="12"/>
        <v>KØMEDI-p; ANNUUM - Anne Abildtrup Rode Olsen: 8081151000</v>
      </c>
    </row>
    <row r="842" spans="2:6" x14ac:dyDescent="0.25">
      <c r="B842" t="s">
        <v>11474</v>
      </c>
      <c r="C842" s="356">
        <v>8081149000</v>
      </c>
      <c r="D842" s="356" t="s">
        <v>4227</v>
      </c>
      <c r="E842" s="358" t="s">
        <v>10759</v>
      </c>
      <c r="F842" t="str">
        <f t="shared" si="12"/>
        <v>KØMEDI-p; ANNUUM - Caroline Christfort Øhrstrøm: 8081149000</v>
      </c>
    </row>
    <row r="843" spans="2:6" x14ac:dyDescent="0.25">
      <c r="B843" t="s">
        <v>11477</v>
      </c>
      <c r="C843" s="356">
        <v>8081152000</v>
      </c>
      <c r="D843" s="356" t="s">
        <v>4227</v>
      </c>
      <c r="E843" s="358" t="s">
        <v>10762</v>
      </c>
      <c r="F843" t="str">
        <f t="shared" ref="F843:F906" si="13">CONCATENATE(D843,";"," ",E843,":"," ",C843)</f>
        <v>KØMEDI-p; ANNUUM - Christian Borup: 8081152000</v>
      </c>
    </row>
    <row r="844" spans="2:6" x14ac:dyDescent="0.25">
      <c r="B844" t="s">
        <v>7484</v>
      </c>
      <c r="C844" s="356">
        <v>8052138000</v>
      </c>
      <c r="D844" s="356" t="s">
        <v>4227</v>
      </c>
      <c r="E844" s="356" t="s">
        <v>4520</v>
      </c>
      <c r="F844" t="str">
        <f t="shared" si="13"/>
        <v>KØMEDI-p; Caroline Christfort Øhrstrøm, Behandling: 8052138000</v>
      </c>
    </row>
    <row r="845" spans="2:6" x14ac:dyDescent="0.25">
      <c r="B845" t="s">
        <v>7500</v>
      </c>
      <c r="C845" s="356">
        <v>8052154000</v>
      </c>
      <c r="D845" s="356" t="s">
        <v>4227</v>
      </c>
      <c r="E845" s="356" t="s">
        <v>4520</v>
      </c>
      <c r="F845" t="str">
        <f t="shared" si="13"/>
        <v>KØMEDI-p; Caroline Christfort Øhrstrøm, Behandling: 8052154000</v>
      </c>
    </row>
    <row r="846" spans="2:6" x14ac:dyDescent="0.25">
      <c r="B846" t="s">
        <v>7462</v>
      </c>
      <c r="C846" s="356">
        <v>8052108000</v>
      </c>
      <c r="D846" s="356" t="s">
        <v>4227</v>
      </c>
      <c r="E846" s="356" t="s">
        <v>4497</v>
      </c>
      <c r="F846" t="str">
        <f t="shared" si="13"/>
        <v>KØMEDI-p; Charlotte Paaske Simonÿ  - Sygdom og sun: 8052108000</v>
      </c>
    </row>
    <row r="847" spans="2:6" x14ac:dyDescent="0.25">
      <c r="B847" t="s">
        <v>7727</v>
      </c>
      <c r="C847" s="356">
        <v>8052471000</v>
      </c>
      <c r="D847" s="356" t="s">
        <v>4227</v>
      </c>
      <c r="E847" s="356" t="s">
        <v>4765</v>
      </c>
      <c r="F847" t="str">
        <f t="shared" si="13"/>
        <v>KØMEDI-p; Christian Borup (18-000044): 8052471000</v>
      </c>
    </row>
    <row r="848" spans="2:6" x14ac:dyDescent="0.25">
      <c r="B848" t="s">
        <v>7685</v>
      </c>
      <c r="C848" s="356">
        <v>8052425000</v>
      </c>
      <c r="D848" s="356" t="s">
        <v>4227</v>
      </c>
      <c r="E848" s="356" t="s">
        <v>4724</v>
      </c>
      <c r="F848" t="str">
        <f t="shared" si="13"/>
        <v>KØMEDI-p; Christian Borup og Lars Munck, SINBAD: 8052425000</v>
      </c>
    </row>
    <row r="849" spans="2:6" x14ac:dyDescent="0.25">
      <c r="B849" t="s">
        <v>7617</v>
      </c>
      <c r="C849" s="356">
        <v>8052337000</v>
      </c>
      <c r="D849" s="356" t="s">
        <v>4227</v>
      </c>
      <c r="E849" s="356" t="s">
        <v>4655</v>
      </c>
      <c r="F849" t="str">
        <f t="shared" si="13"/>
        <v>KØMEDI-p; Christian Borup, Validering af biokemisk: 8052337000</v>
      </c>
    </row>
    <row r="850" spans="2:6" x14ac:dyDescent="0.25">
      <c r="B850" t="s">
        <v>7624</v>
      </c>
      <c r="C850" s="356">
        <v>8052346000</v>
      </c>
      <c r="D850" s="356" t="s">
        <v>4227</v>
      </c>
      <c r="E850" s="356" t="s">
        <v>4662</v>
      </c>
      <c r="F850" t="str">
        <f t="shared" si="13"/>
        <v>KØMEDI-p; Christian Borup, Validering af stimuler.: 8052346000</v>
      </c>
    </row>
    <row r="851" spans="2:6" x14ac:dyDescent="0.25">
      <c r="B851" t="s">
        <v>7440</v>
      </c>
      <c r="C851" s="356">
        <v>8052082000</v>
      </c>
      <c r="D851" s="356" t="s">
        <v>4227</v>
      </c>
      <c r="E851" s="356" t="s">
        <v>4476</v>
      </c>
      <c r="F851" t="str">
        <f t="shared" si="13"/>
        <v>KØMEDI-p; Christian Borup: 8052082000</v>
      </c>
    </row>
    <row r="852" spans="2:6" x14ac:dyDescent="0.25">
      <c r="B852" t="s">
        <v>7444</v>
      </c>
      <c r="C852" s="356">
        <v>8052088000</v>
      </c>
      <c r="D852" s="356" t="s">
        <v>4227</v>
      </c>
      <c r="E852" s="356" t="s">
        <v>4479</v>
      </c>
      <c r="F852" t="str">
        <f t="shared" si="13"/>
        <v>KØMEDI-p; Christian Hedetoft - Multicenterprojekt: 8052088000</v>
      </c>
    </row>
    <row r="853" spans="2:6" x14ac:dyDescent="0.25">
      <c r="B853" t="s">
        <v>7294</v>
      </c>
      <c r="C853" s="356">
        <v>8051840000</v>
      </c>
      <c r="D853" s="356" t="s">
        <v>4227</v>
      </c>
      <c r="E853" s="356" t="s">
        <v>4327</v>
      </c>
      <c r="F853" t="str">
        <f t="shared" si="13"/>
        <v>KØMEDI-p; Christoffer Hedetoft - SanofiAventis: 8051840000</v>
      </c>
    </row>
    <row r="854" spans="2:6" x14ac:dyDescent="0.25">
      <c r="B854" t="s">
        <v>7224</v>
      </c>
      <c r="C854" s="356">
        <v>8051290000</v>
      </c>
      <c r="D854" s="356" t="s">
        <v>4227</v>
      </c>
      <c r="E854" s="356" t="s">
        <v>4252</v>
      </c>
      <c r="F854" t="str">
        <f t="shared" si="13"/>
        <v>KØMEDI-p; Christoffer Hedtoft - Balaglitazon: 8051290000</v>
      </c>
    </row>
    <row r="855" spans="2:6" x14ac:dyDescent="0.25">
      <c r="B855" t="s">
        <v>7227</v>
      </c>
      <c r="C855" s="356">
        <v>8051469000</v>
      </c>
      <c r="D855" s="356" t="s">
        <v>4227</v>
      </c>
      <c r="E855" s="356" t="s">
        <v>4255</v>
      </c>
      <c r="F855" t="str">
        <f t="shared" si="13"/>
        <v>KØMEDI-p; Christoffer Hedtoft - CIMT: 8051469000</v>
      </c>
    </row>
    <row r="856" spans="2:6" x14ac:dyDescent="0.25">
      <c r="B856" t="s">
        <v>7588</v>
      </c>
      <c r="C856" s="356">
        <v>8052288000</v>
      </c>
      <c r="D856" s="356" t="s">
        <v>4227</v>
      </c>
      <c r="E856" s="356" t="s">
        <v>4624</v>
      </c>
      <c r="F856" t="str">
        <f t="shared" si="13"/>
        <v>KØMEDI-p; Christoffer Riber Hedetoft, Reflect : 8052288000</v>
      </c>
    </row>
    <row r="857" spans="2:6" x14ac:dyDescent="0.25">
      <c r="B857" t="s">
        <v>11358</v>
      </c>
      <c r="C857" s="361">
        <v>8052866000</v>
      </c>
      <c r="D857" s="356" t="s">
        <v>4227</v>
      </c>
      <c r="E857" s="356" t="s">
        <v>10667</v>
      </c>
      <c r="F857" t="str">
        <f t="shared" si="13"/>
        <v>KØMEDI-p; Denocharcot v/Christoffer Riber Hedetoft: 8052866000</v>
      </c>
    </row>
    <row r="858" spans="2:6" x14ac:dyDescent="0.25">
      <c r="B858" t="s">
        <v>11209</v>
      </c>
      <c r="C858" s="356">
        <v>8052679000</v>
      </c>
      <c r="D858" s="356" t="s">
        <v>4227</v>
      </c>
      <c r="E858" s="357" t="s">
        <v>10523</v>
      </c>
      <c r="F858" t="str">
        <f t="shared" si="13"/>
        <v>KØMEDI-p; DIA HEART v/Urd Lynge Kielgast (19-00121: 8052679000</v>
      </c>
    </row>
    <row r="859" spans="2:6" x14ac:dyDescent="0.25">
      <c r="B859" t="s">
        <v>7321</v>
      </c>
      <c r="C859" s="356">
        <v>8051869000</v>
      </c>
      <c r="D859" s="356" t="s">
        <v>4227</v>
      </c>
      <c r="E859" s="356" t="s">
        <v>4354</v>
      </c>
      <c r="F859" t="str">
        <f t="shared" si="13"/>
        <v>KØMEDI-p; Dorte Linqvist Hansen - 1218.63: 8051869000</v>
      </c>
    </row>
    <row r="860" spans="2:6" x14ac:dyDescent="0.25">
      <c r="B860" t="s">
        <v>7753</v>
      </c>
      <c r="C860" s="356">
        <v>8071108000</v>
      </c>
      <c r="D860" s="356" t="s">
        <v>4227</v>
      </c>
      <c r="E860" s="356" t="s">
        <v>4792</v>
      </c>
      <c r="F860" t="str">
        <f t="shared" si="13"/>
        <v>KØMEDI-p; Effect and safety of semaglutide v/Mette: 8071108000</v>
      </c>
    </row>
    <row r="861" spans="2:6" x14ac:dyDescent="0.25">
      <c r="B861" t="s">
        <v>11351</v>
      </c>
      <c r="C861" s="361">
        <v>8052857000</v>
      </c>
      <c r="D861" s="356" t="s">
        <v>4227</v>
      </c>
      <c r="E861" s="356" t="s">
        <v>10660</v>
      </c>
      <c r="F861" t="str">
        <f t="shared" si="13"/>
        <v>KØMEDI-p; Effekten af ernæringsintervention til Ge: 8052857000</v>
      </c>
    </row>
    <row r="862" spans="2:6" x14ac:dyDescent="0.25">
      <c r="B862" t="s">
        <v>7205</v>
      </c>
      <c r="C862" s="356">
        <v>8051165000</v>
      </c>
      <c r="D862" s="356" t="s">
        <v>4227</v>
      </c>
      <c r="E862" s="356" t="s">
        <v>4228</v>
      </c>
      <c r="F862" t="str">
        <f t="shared" si="13"/>
        <v>KØMEDI-p; Eksternt: Afdelingsledelsen Medicinsk A.: 8051165000</v>
      </c>
    </row>
    <row r="863" spans="2:6" x14ac:dyDescent="0.25">
      <c r="B863" t="s">
        <v>7407</v>
      </c>
      <c r="C863" s="356">
        <v>8052010000</v>
      </c>
      <c r="D863" s="356" t="s">
        <v>4227</v>
      </c>
      <c r="E863" s="356" t="s">
        <v>4444</v>
      </c>
      <c r="F863" t="str">
        <f t="shared" si="13"/>
        <v>KØMEDI-p; eksternt: Troels Bock. BI Trial 1218.14.: 8052010000</v>
      </c>
    </row>
    <row r="864" spans="2:6" x14ac:dyDescent="0.25">
      <c r="B864" t="s">
        <v>11352</v>
      </c>
      <c r="C864" s="361">
        <v>8052858000</v>
      </c>
      <c r="D864" s="356" t="s">
        <v>4227</v>
      </c>
      <c r="E864" s="356" t="s">
        <v>10661</v>
      </c>
      <c r="F864" t="str">
        <f t="shared" si="13"/>
        <v>KØMEDI-p; Forskning og uddannelse - Geriatri - Ell: 8052858000</v>
      </c>
    </row>
    <row r="865" spans="2:6" x14ac:dyDescent="0.25">
      <c r="B865" t="s">
        <v>11218</v>
      </c>
      <c r="C865" s="356">
        <v>8052689000</v>
      </c>
      <c r="D865" s="356" t="s">
        <v>4227</v>
      </c>
      <c r="E865" s="356" t="s">
        <v>10531</v>
      </c>
      <c r="F865" t="str">
        <f t="shared" si="13"/>
        <v>KØMEDI-p; Fækal mikrobiota transplantation som skr: 8052689000</v>
      </c>
    </row>
    <row r="866" spans="2:6" x14ac:dyDescent="0.25">
      <c r="B866" t="s">
        <v>7723</v>
      </c>
      <c r="C866" s="356">
        <v>8052467000</v>
      </c>
      <c r="D866" s="356" t="s">
        <v>4227</v>
      </c>
      <c r="E866" s="356" t="s">
        <v>4761</v>
      </c>
      <c r="F866" t="str">
        <f t="shared" si="13"/>
        <v>KØMEDI-p; Gastroenteritis og funktionelle tarmsyg.: 8052467000</v>
      </c>
    </row>
    <row r="867" spans="2:6" x14ac:dyDescent="0.25">
      <c r="B867" t="s">
        <v>7573</v>
      </c>
      <c r="C867" s="356">
        <v>8052262000</v>
      </c>
      <c r="D867" s="356" t="s">
        <v>4227</v>
      </c>
      <c r="E867" s="356" t="s">
        <v>4608</v>
      </c>
      <c r="F867" t="str">
        <f t="shared" si="13"/>
        <v>KØMEDI-p; internt: RSSF. Dorthe Brask-Rasmussen: 8052262000</v>
      </c>
    </row>
    <row r="868" spans="2:6" x14ac:dyDescent="0.25">
      <c r="B868" t="s">
        <v>7272</v>
      </c>
      <c r="C868" s="356">
        <v>8051722000</v>
      </c>
      <c r="D868" s="356" t="s">
        <v>4227</v>
      </c>
      <c r="E868" s="356" t="s">
        <v>4305</v>
      </c>
      <c r="F868" t="str">
        <f t="shared" si="13"/>
        <v>KØMEDI-p; Jesper Olund Christensen - SanofiAventis: 8051722000</v>
      </c>
    </row>
    <row r="869" spans="2:6" x14ac:dyDescent="0.25">
      <c r="B869" t="s">
        <v>7206</v>
      </c>
      <c r="C869" s="356">
        <v>8051173000</v>
      </c>
      <c r="D869" s="356" t="s">
        <v>4227</v>
      </c>
      <c r="E869" s="356" t="s">
        <v>4229</v>
      </c>
      <c r="F869" t="str">
        <f t="shared" si="13"/>
        <v>KØMEDI-p; Kim Klarlun - Ideal: 8051173000</v>
      </c>
    </row>
    <row r="870" spans="2:6" x14ac:dyDescent="0.25">
      <c r="B870" t="s">
        <v>7354</v>
      </c>
      <c r="C870" s="356">
        <v>8051912000</v>
      </c>
      <c r="D870" s="356" t="s">
        <v>4227</v>
      </c>
      <c r="E870" s="356" t="s">
        <v>4388</v>
      </c>
      <c r="F870" t="str">
        <f t="shared" si="13"/>
        <v>KØMEDI-p; Kim Klarlund - Odyssey Choice 2: 8051912000</v>
      </c>
    </row>
    <row r="871" spans="2:6" x14ac:dyDescent="0.25">
      <c r="B871" t="s">
        <v>7524</v>
      </c>
      <c r="C871" s="356">
        <v>8052186000</v>
      </c>
      <c r="D871" s="356" t="s">
        <v>4227</v>
      </c>
      <c r="E871" s="356" t="s">
        <v>4560</v>
      </c>
      <c r="F871" t="str">
        <f t="shared" si="13"/>
        <v>KØMEDI-p; Lars Kristian Munck - A randomised, dou.: 8052186000</v>
      </c>
    </row>
    <row r="872" spans="2:6" x14ac:dyDescent="0.25">
      <c r="B872" t="s">
        <v>9136</v>
      </c>
      <c r="C872" s="356">
        <v>8052565000</v>
      </c>
      <c r="D872" s="356" t="s">
        <v>4227</v>
      </c>
      <c r="E872" s="357" t="s">
        <v>8566</v>
      </c>
      <c r="F872" t="str">
        <f t="shared" si="13"/>
        <v>KØMEDI-p; Lars Kristian Munck (18-001087) RSSF: 8052565000</v>
      </c>
    </row>
    <row r="873" spans="2:6" x14ac:dyDescent="0.25">
      <c r="B873" t="s">
        <v>7695</v>
      </c>
      <c r="C873" s="356">
        <v>8052435000</v>
      </c>
      <c r="D873" s="356" t="s">
        <v>4227</v>
      </c>
      <c r="E873" s="356" t="s">
        <v>4733</v>
      </c>
      <c r="F873" t="str">
        <f t="shared" si="13"/>
        <v>KØMEDI-p; Lars Kristian Munck, Biokemisk diagnost.: 8052435000</v>
      </c>
    </row>
    <row r="874" spans="2:6" x14ac:dyDescent="0.25">
      <c r="B874" t="s">
        <v>7565</v>
      </c>
      <c r="C874" s="356">
        <v>8052248000</v>
      </c>
      <c r="D874" s="356" t="s">
        <v>4227</v>
      </c>
      <c r="E874" s="356" t="s">
        <v>4600</v>
      </c>
      <c r="F874" t="str">
        <f t="shared" si="13"/>
        <v>KØMEDI-p; Lars Kristian Munck, Patients with lymp.: 8052248000</v>
      </c>
    </row>
    <row r="875" spans="2:6" x14ac:dyDescent="0.25">
      <c r="B875" t="s">
        <v>7651</v>
      </c>
      <c r="C875" s="356">
        <v>8052378000</v>
      </c>
      <c r="D875" s="356" t="s">
        <v>4227</v>
      </c>
      <c r="E875" s="356" t="s">
        <v>4689</v>
      </c>
      <c r="F875" t="str">
        <f t="shared" si="13"/>
        <v>KØMEDI-p; Lars Kristian Munck, Proof of concept s.: 8052378000</v>
      </c>
    </row>
    <row r="876" spans="2:6" x14ac:dyDescent="0.25">
      <c r="B876" t="s">
        <v>7271</v>
      </c>
      <c r="C876" s="356">
        <v>8051719000</v>
      </c>
      <c r="D876" s="356" t="s">
        <v>4227</v>
      </c>
      <c r="E876" s="356" t="s">
        <v>4304</v>
      </c>
      <c r="F876" t="str">
        <f t="shared" si="13"/>
        <v>KØMEDI-p; Lars Munck - Andante: 8051719000</v>
      </c>
    </row>
    <row r="877" spans="2:6" x14ac:dyDescent="0.25">
      <c r="B877" t="s">
        <v>7372</v>
      </c>
      <c r="C877" s="356">
        <v>8051941000</v>
      </c>
      <c r="D877" s="356" t="s">
        <v>4227</v>
      </c>
      <c r="E877" s="356" t="s">
        <v>4406</v>
      </c>
      <c r="F877" t="str">
        <f t="shared" si="13"/>
        <v>KØMEDI-p; Lars Munck - Inkomplet MC (Micros. Col.): 8051941000</v>
      </c>
    </row>
    <row r="878" spans="2:6" x14ac:dyDescent="0.25">
      <c r="B878" t="s">
        <v>7551</v>
      </c>
      <c r="C878" s="356">
        <v>8052217000</v>
      </c>
      <c r="D878" s="356" t="s">
        <v>4227</v>
      </c>
      <c r="E878" s="356" t="s">
        <v>4586</v>
      </c>
      <c r="F878" t="str">
        <f t="shared" si="13"/>
        <v>KØMEDI-p; Lars Munck,  A PRO-MC collaboration(16-.: 8052217000</v>
      </c>
    </row>
    <row r="879" spans="2:6" x14ac:dyDescent="0.25">
      <c r="B879" t="s">
        <v>7555</v>
      </c>
      <c r="C879" s="356">
        <v>8052229000</v>
      </c>
      <c r="D879" s="356" t="s">
        <v>4227</v>
      </c>
      <c r="E879" s="356" t="s">
        <v>4590</v>
      </c>
      <c r="F879" t="str">
        <f t="shared" si="13"/>
        <v>KØMEDI-p; Lars Munck, GED-0301, (16-000408) ekste.: 8052229000</v>
      </c>
    </row>
    <row r="880" spans="2:6" x14ac:dyDescent="0.25">
      <c r="B880" t="s">
        <v>7682</v>
      </c>
      <c r="C880" s="356">
        <v>8052422000</v>
      </c>
      <c r="D880" s="356" t="s">
        <v>4227</v>
      </c>
      <c r="E880" s="356" t="s">
        <v>4721</v>
      </c>
      <c r="F880" t="str">
        <f t="shared" si="13"/>
        <v>KØMEDI-p; Lars Munck, Projekt M15-991 og M16-000: 8052422000</v>
      </c>
    </row>
    <row r="881" spans="2:6" x14ac:dyDescent="0.25">
      <c r="B881" t="s">
        <v>7220</v>
      </c>
      <c r="C881" s="356">
        <v>8051231000</v>
      </c>
      <c r="D881" s="356" t="s">
        <v>4227</v>
      </c>
      <c r="E881" s="356" t="s">
        <v>4248</v>
      </c>
      <c r="F881" t="str">
        <f t="shared" si="13"/>
        <v>KØMEDI-p; Lasse Bremholm Hansen - GLP-1's indflyd.: 8051231000</v>
      </c>
    </row>
    <row r="882" spans="2:6" x14ac:dyDescent="0.25">
      <c r="B882" t="s">
        <v>7341</v>
      </c>
      <c r="C882" s="356">
        <v>8051897000</v>
      </c>
      <c r="D882" s="356" t="s">
        <v>4227</v>
      </c>
      <c r="E882" s="356" t="s">
        <v>4248</v>
      </c>
      <c r="F882" t="str">
        <f t="shared" si="13"/>
        <v>KØMEDI-p; Lasse Bremholm Hansen - GLP-1's indflyd.: 8051897000</v>
      </c>
    </row>
    <row r="883" spans="2:6" x14ac:dyDescent="0.25">
      <c r="B883" t="s">
        <v>7343</v>
      </c>
      <c r="C883" s="356">
        <v>8051899000</v>
      </c>
      <c r="D883" s="356" t="s">
        <v>4227</v>
      </c>
      <c r="E883" s="356" t="s">
        <v>4377</v>
      </c>
      <c r="F883" t="str">
        <f t="shared" si="13"/>
        <v>KØMEDI-p; Leif Breum - ARTS BAY 94-8862/16243: 8051899000</v>
      </c>
    </row>
    <row r="884" spans="2:6" x14ac:dyDescent="0.25">
      <c r="B884" t="s">
        <v>7342</v>
      </c>
      <c r="C884" s="356">
        <v>8051898000</v>
      </c>
      <c r="D884" s="356" t="s">
        <v>4227</v>
      </c>
      <c r="E884" s="356" t="s">
        <v>4376</v>
      </c>
      <c r="F884" t="str">
        <f t="shared" si="13"/>
        <v>KØMEDI-p; Leif Breum - DD2 The Danish centre...: 8051898000</v>
      </c>
    </row>
    <row r="885" spans="2:6" x14ac:dyDescent="0.25">
      <c r="B885" t="s">
        <v>7479</v>
      </c>
      <c r="C885" s="356">
        <v>8052131000</v>
      </c>
      <c r="D885" s="356" t="s">
        <v>4227</v>
      </c>
      <c r="E885" s="356" t="s">
        <v>4515</v>
      </c>
      <c r="F885" t="str">
        <f t="shared" si="13"/>
        <v>KØMEDI-p; Leif Breum - EASE-2: 8052131000</v>
      </c>
    </row>
    <row r="886" spans="2:6" x14ac:dyDescent="0.25">
      <c r="B886" t="s">
        <v>7207</v>
      </c>
      <c r="C886" s="356">
        <v>8051176000</v>
      </c>
      <c r="D886" s="356" t="s">
        <v>4227</v>
      </c>
      <c r="E886" s="356" t="s">
        <v>4230</v>
      </c>
      <c r="F886" t="str">
        <f t="shared" si="13"/>
        <v>KØMEDI-p; Leif Breum. LBR-Metabol: 8051176000</v>
      </c>
    </row>
    <row r="887" spans="2:6" x14ac:dyDescent="0.25">
      <c r="B887" t="s">
        <v>7242</v>
      </c>
      <c r="C887" s="356">
        <v>8051556000</v>
      </c>
      <c r="D887" s="356" t="s">
        <v>4227</v>
      </c>
      <c r="E887" s="356" t="s">
        <v>4271</v>
      </c>
      <c r="F887" t="str">
        <f t="shared" si="13"/>
        <v>KØMEDI-p; Lis Nøddeskou - Bad: 8051556000</v>
      </c>
    </row>
    <row r="888" spans="2:6" x14ac:dyDescent="0.25">
      <c r="B888" t="s">
        <v>7247</v>
      </c>
      <c r="C888" s="356">
        <v>8051592000</v>
      </c>
      <c r="D888" s="356" t="s">
        <v>4227</v>
      </c>
      <c r="E888" s="356" t="s">
        <v>4276</v>
      </c>
      <c r="F888" t="str">
        <f t="shared" si="13"/>
        <v>KØMEDI-p; Lis Nøddeskou - sam.læg. Fakse-Køge: 8051592000</v>
      </c>
    </row>
    <row r="889" spans="2:6" x14ac:dyDescent="0.25">
      <c r="B889" t="s">
        <v>7336</v>
      </c>
      <c r="C889" s="356">
        <v>8051892000</v>
      </c>
      <c r="D889" s="356" t="s">
        <v>4227</v>
      </c>
      <c r="E889" s="356" t="s">
        <v>4370</v>
      </c>
      <c r="F889" t="str">
        <f t="shared" si="13"/>
        <v>KØMEDI-p; Lis Nøddeskov - Forl.led. forl.prg. KOL: 8051892000</v>
      </c>
    </row>
    <row r="890" spans="2:6" x14ac:dyDescent="0.25">
      <c r="B890" t="s">
        <v>7467</v>
      </c>
      <c r="C890" s="356">
        <v>8052114000</v>
      </c>
      <c r="D890" s="356" t="s">
        <v>4227</v>
      </c>
      <c r="E890" s="356" t="s">
        <v>4503</v>
      </c>
      <c r="F890" t="str">
        <f t="shared" si="13"/>
        <v>KØMEDI-p; Lone Galmstrup Madsen - Prosper, ekstern: 8052114000</v>
      </c>
    </row>
    <row r="891" spans="2:6" x14ac:dyDescent="0.25">
      <c r="B891" t="s">
        <v>7666</v>
      </c>
      <c r="C891" s="356">
        <v>8052401000</v>
      </c>
      <c r="D891" s="356" t="s">
        <v>4227</v>
      </c>
      <c r="E891" s="356" t="s">
        <v>4705</v>
      </c>
      <c r="F891" t="str">
        <f t="shared" si="13"/>
        <v>KØMEDI-p; Mette Friberg Hitz, Biotilgængeligheden: 8052401000</v>
      </c>
    </row>
    <row r="892" spans="2:6" x14ac:dyDescent="0.25">
      <c r="B892" t="s">
        <v>7552</v>
      </c>
      <c r="C892" s="356">
        <v>8052219000</v>
      </c>
      <c r="D892" s="356" t="s">
        <v>4227</v>
      </c>
      <c r="E892" s="356" t="s">
        <v>4587</v>
      </c>
      <c r="F892" t="str">
        <f t="shared" si="13"/>
        <v>KØMEDI-p; Mette Friberg Hitz, Osteoporosebehandli.: 8052219000</v>
      </c>
    </row>
    <row r="893" spans="2:6" x14ac:dyDescent="0.25">
      <c r="B893" t="s">
        <v>7669</v>
      </c>
      <c r="C893" s="356">
        <v>8052405000</v>
      </c>
      <c r="D893" s="356" t="s">
        <v>4227</v>
      </c>
      <c r="E893" s="356" t="s">
        <v>4708</v>
      </c>
      <c r="F893" t="str">
        <f t="shared" si="13"/>
        <v>KØMEDI-p; Mette Fribert Hitz, Biotilgængelighed: 8052405000</v>
      </c>
    </row>
    <row r="894" spans="2:6" x14ac:dyDescent="0.25">
      <c r="B894" t="s">
        <v>7574</v>
      </c>
      <c r="C894" s="356">
        <v>8052263000</v>
      </c>
      <c r="D894" s="356" t="s">
        <v>4227</v>
      </c>
      <c r="E894" s="356" t="s">
        <v>4609</v>
      </c>
      <c r="F894" t="str">
        <f t="shared" si="13"/>
        <v>KØMEDI-p; Mette Fribert Hitz, Pioneer 5, Medicinsk: 8052263000</v>
      </c>
    </row>
    <row r="895" spans="2:6" x14ac:dyDescent="0.25">
      <c r="B895" t="s">
        <v>9122</v>
      </c>
      <c r="C895" s="356">
        <v>8052546000</v>
      </c>
      <c r="D895" s="356" t="s">
        <v>4227</v>
      </c>
      <c r="E895" s="356" t="s">
        <v>8553</v>
      </c>
      <c r="F895" t="str">
        <f t="shared" si="13"/>
        <v>KØMEDI-p; Mirikizumab v/Signe Wildt (19-000131): 8052546000</v>
      </c>
    </row>
    <row r="896" spans="2:6" x14ac:dyDescent="0.25">
      <c r="B896" t="s">
        <v>7293</v>
      </c>
      <c r="C896" s="356">
        <v>8051834000</v>
      </c>
      <c r="D896" s="356" t="s">
        <v>4227</v>
      </c>
      <c r="E896" s="356" t="s">
        <v>4326</v>
      </c>
      <c r="F896" t="str">
        <f t="shared" si="13"/>
        <v>KØMEDI-p; Patricia V. Lindhardt - An Inter. Survey: 8051834000</v>
      </c>
    </row>
    <row r="897" spans="2:6" x14ac:dyDescent="0.25">
      <c r="B897" t="s">
        <v>7261</v>
      </c>
      <c r="C897" s="356">
        <v>8051675000</v>
      </c>
      <c r="D897" s="356" t="s">
        <v>4227</v>
      </c>
      <c r="E897" s="356" t="s">
        <v>4293</v>
      </c>
      <c r="F897" t="str">
        <f t="shared" si="13"/>
        <v>KØMEDI-p; Peter Bytzer - Clinical Signigicance: 8051675000</v>
      </c>
    </row>
    <row r="898" spans="2:6" x14ac:dyDescent="0.25">
      <c r="B898" t="s">
        <v>7221</v>
      </c>
      <c r="C898" s="356">
        <v>8051267000</v>
      </c>
      <c r="D898" s="356" t="s">
        <v>4227</v>
      </c>
      <c r="E898" s="356" t="s">
        <v>4249</v>
      </c>
      <c r="F898" t="str">
        <f t="shared" si="13"/>
        <v>KØMEDI-p; Peter Bytzer - Dyspepsi: 8051267000</v>
      </c>
    </row>
    <row r="899" spans="2:6" x14ac:dyDescent="0.25">
      <c r="B899" t="s">
        <v>7282</v>
      </c>
      <c r="C899" s="356">
        <v>8051775000</v>
      </c>
      <c r="D899" s="356" t="s">
        <v>4227</v>
      </c>
      <c r="E899" s="356" t="s">
        <v>4315</v>
      </c>
      <c r="F899" t="str">
        <f t="shared" si="13"/>
        <v>KØMEDI-p; Peter Bytzer - GA 102: 8051775000</v>
      </c>
    </row>
    <row r="900" spans="2:6" x14ac:dyDescent="0.25">
      <c r="B900" t="s">
        <v>7300</v>
      </c>
      <c r="C900" s="356">
        <v>8051846000</v>
      </c>
      <c r="D900" s="356" t="s">
        <v>4227</v>
      </c>
      <c r="E900" s="356" t="s">
        <v>4333</v>
      </c>
      <c r="F900" t="str">
        <f t="shared" si="13"/>
        <v>KØMEDI-p; Peter Bytzer - Human-milk-oligosacchari.: 8051846000</v>
      </c>
    </row>
    <row r="901" spans="2:6" x14ac:dyDescent="0.25">
      <c r="B901" t="s">
        <v>7394</v>
      </c>
      <c r="C901" s="356">
        <v>8051987000</v>
      </c>
      <c r="D901" s="356" t="s">
        <v>4227</v>
      </c>
      <c r="E901" s="356" t="s">
        <v>4429</v>
      </c>
      <c r="F901" t="str">
        <f t="shared" si="13"/>
        <v>KØMEDI-p; Peter Bytzer - PROCEED: 8051987000</v>
      </c>
    </row>
    <row r="902" spans="2:6" x14ac:dyDescent="0.25">
      <c r="B902" t="s">
        <v>7611</v>
      </c>
      <c r="C902" s="356">
        <v>8052325000</v>
      </c>
      <c r="D902" s="356" t="s">
        <v>4227</v>
      </c>
      <c r="E902" s="356" t="s">
        <v>4648</v>
      </c>
      <c r="F902" t="str">
        <f t="shared" si="13"/>
        <v>KØMEDI-p; Peter Bytzer, Rektal bakterieinstillati.: 8052325000</v>
      </c>
    </row>
    <row r="903" spans="2:6" x14ac:dyDescent="0.25">
      <c r="B903" t="s">
        <v>7223</v>
      </c>
      <c r="C903" s="356">
        <v>8051283000</v>
      </c>
      <c r="D903" s="356" t="s">
        <v>4227</v>
      </c>
      <c r="E903" s="356" t="s">
        <v>4251</v>
      </c>
      <c r="F903" t="str">
        <f t="shared" si="13"/>
        <v>KØMEDI-p; Peter Eskildsen - Odanacatib: 8051283000</v>
      </c>
    </row>
    <row r="904" spans="2:6" x14ac:dyDescent="0.25">
      <c r="B904" t="s">
        <v>7696</v>
      </c>
      <c r="C904" s="356">
        <v>8052436000</v>
      </c>
      <c r="D904" s="356" t="s">
        <v>4227</v>
      </c>
      <c r="E904" s="356" t="s">
        <v>4734</v>
      </c>
      <c r="F904" t="str">
        <f t="shared" si="13"/>
        <v>KØMEDI-p; Peter Marckmann, Effekt af vitamin K2 : 8052436000</v>
      </c>
    </row>
    <row r="905" spans="2:6" x14ac:dyDescent="0.25">
      <c r="B905" t="s">
        <v>7697</v>
      </c>
      <c r="C905" s="356">
        <v>8052437000</v>
      </c>
      <c r="D905" s="356" t="s">
        <v>4227</v>
      </c>
      <c r="E905" s="356" t="s">
        <v>4735</v>
      </c>
      <c r="F905" t="str">
        <f t="shared" si="13"/>
        <v>KØMEDI-p; Peter Mikael Bytzer, Gastroenteritis og : 8052437000</v>
      </c>
    </row>
    <row r="906" spans="2:6" x14ac:dyDescent="0.25">
      <c r="B906" t="s">
        <v>7229</v>
      </c>
      <c r="C906" s="356">
        <v>8051476000</v>
      </c>
      <c r="D906" s="356" t="s">
        <v>4227</v>
      </c>
      <c r="E906" s="356" t="s">
        <v>4256</v>
      </c>
      <c r="F906" t="str">
        <f t="shared" si="13"/>
        <v>KØMEDI-p; Peter Vedtofte - Forb. Psyk. Arb.miljø: 8051476000</v>
      </c>
    </row>
    <row r="907" spans="2:6" x14ac:dyDescent="0.25">
      <c r="B907" t="s">
        <v>7369</v>
      </c>
      <c r="C907" s="356">
        <v>8051935000</v>
      </c>
      <c r="D907" s="356" t="s">
        <v>4227</v>
      </c>
      <c r="E907" s="356" t="s">
        <v>4403</v>
      </c>
      <c r="F907" t="str">
        <f t="shared" ref="F907:F970" si="14">CONCATENATE(D907,";"," ",E907,":"," ",C907)</f>
        <v>KØMEDI-p; Peter Vedtofte - Nordic-Need: 8051935000</v>
      </c>
    </row>
    <row r="908" spans="2:6" x14ac:dyDescent="0.25">
      <c r="B908" t="s">
        <v>7410</v>
      </c>
      <c r="C908" s="356">
        <v>8052014000</v>
      </c>
      <c r="D908" s="356" t="s">
        <v>4227</v>
      </c>
      <c r="E908" s="356" t="s">
        <v>4447</v>
      </c>
      <c r="F908" t="str">
        <f t="shared" si="14"/>
        <v>KØMEDI-p; Ph.d. stud. Laura Krogsgaard (14-000313): 8052014000</v>
      </c>
    </row>
    <row r="909" spans="2:6" x14ac:dyDescent="0.25">
      <c r="B909" t="s">
        <v>9165</v>
      </c>
      <c r="C909" s="356">
        <v>8071131000</v>
      </c>
      <c r="D909" s="356" t="s">
        <v>4227</v>
      </c>
      <c r="E909" s="356" t="s">
        <v>8594</v>
      </c>
      <c r="F909" t="str">
        <f t="shared" si="14"/>
        <v>KØMEDI-p; Projekt M14 v/Lars Munck (19-000207): 8071131000</v>
      </c>
    </row>
    <row r="910" spans="2:6" x14ac:dyDescent="0.25">
      <c r="B910" t="s">
        <v>9125</v>
      </c>
      <c r="C910" s="356">
        <v>8052550000</v>
      </c>
      <c r="D910" s="356" t="s">
        <v>4227</v>
      </c>
      <c r="E910" s="356" t="s">
        <v>8556</v>
      </c>
      <c r="F910" t="str">
        <f t="shared" si="14"/>
        <v>KØMEDI-p; Projekt M16-067 v/ Lars Munck (19-000197: 8052550000</v>
      </c>
    </row>
    <row r="911" spans="2:6" x14ac:dyDescent="0.25">
      <c r="B911" t="s">
        <v>11411</v>
      </c>
      <c r="C911" s="356">
        <v>8071172000</v>
      </c>
      <c r="D911" s="356" t="s">
        <v>4227</v>
      </c>
      <c r="E911" s="356" t="s">
        <v>10696</v>
      </c>
      <c r="F911" t="str">
        <f t="shared" si="14"/>
        <v>KØMEDI-p; Projekt SB16-3001 v/Mette Friberg Hitz: 8071172000</v>
      </c>
    </row>
    <row r="912" spans="2:6" x14ac:dyDescent="0.25">
      <c r="B912" t="s">
        <v>9137</v>
      </c>
      <c r="C912" s="356">
        <v>8052566000</v>
      </c>
      <c r="D912" s="356" t="s">
        <v>4227</v>
      </c>
      <c r="E912" s="357" t="s">
        <v>8567</v>
      </c>
      <c r="F912" t="str">
        <f t="shared" si="14"/>
        <v>KØMEDI-p; Prævalensen af galdesyrediarré : 8052566000</v>
      </c>
    </row>
    <row r="913" spans="2:6" x14ac:dyDescent="0.25">
      <c r="B913" t="s">
        <v>7400</v>
      </c>
      <c r="C913" s="356">
        <v>8051993000</v>
      </c>
      <c r="D913" s="356" t="s">
        <v>4227</v>
      </c>
      <c r="E913" s="356" t="s">
        <v>4435</v>
      </c>
      <c r="F913" t="str">
        <f t="shared" si="14"/>
        <v>KØMEDI-p; Signe Wildt - Knogleskørhed ved mikrosk.: 8051993000</v>
      </c>
    </row>
    <row r="914" spans="2:6" x14ac:dyDescent="0.25">
      <c r="B914" t="s">
        <v>9138</v>
      </c>
      <c r="C914" s="356">
        <v>8052567000</v>
      </c>
      <c r="D914" s="356" t="s">
        <v>4227</v>
      </c>
      <c r="E914" s="357" t="s">
        <v>8568</v>
      </c>
      <c r="F914" t="str">
        <f t="shared" si="14"/>
        <v>KØMEDI-p; SINBAD v/Lars Kristian Munck (18-001087): 8052567000</v>
      </c>
    </row>
    <row r="915" spans="2:6" x14ac:dyDescent="0.25">
      <c r="B915" t="s">
        <v>9113</v>
      </c>
      <c r="C915" s="356">
        <v>8052530000</v>
      </c>
      <c r="D915" s="356" t="s">
        <v>4227</v>
      </c>
      <c r="E915" s="356" t="s">
        <v>8544</v>
      </c>
      <c r="F915" t="str">
        <f t="shared" si="14"/>
        <v>KØMEDI-p; SINBAD -Vilhelm Pedersen og hustrus mind: 8052530000</v>
      </c>
    </row>
    <row r="916" spans="2:6" x14ac:dyDescent="0.25">
      <c r="B916" t="s">
        <v>7414</v>
      </c>
      <c r="C916" s="356">
        <v>8052027000</v>
      </c>
      <c r="D916" s="356" t="s">
        <v>4227</v>
      </c>
      <c r="E916" s="356" t="s">
        <v>4451</v>
      </c>
      <c r="F916" t="str">
        <f t="shared" si="14"/>
        <v>KØMEDI-p; Sten Bytzer - Forskningsfremmende midler: 8052027000</v>
      </c>
    </row>
    <row r="917" spans="2:6" x14ac:dyDescent="0.25">
      <c r="B917" t="s">
        <v>9197</v>
      </c>
      <c r="C917" s="356" t="s">
        <v>8653</v>
      </c>
      <c r="D917" s="356" t="s">
        <v>4227</v>
      </c>
      <c r="E917" s="356" t="s">
        <v>8654</v>
      </c>
      <c r="F917" t="str">
        <f t="shared" si="14"/>
        <v>KØMEDI-p; Steno - SUH Medicin Køge M1 Endokrinol.: 1282-1102</v>
      </c>
    </row>
    <row r="918" spans="2:6" x14ac:dyDescent="0.25">
      <c r="B918" t="s">
        <v>7594</v>
      </c>
      <c r="C918" s="356">
        <v>8052297000</v>
      </c>
      <c r="D918" s="356" t="s">
        <v>4227</v>
      </c>
      <c r="E918" s="356" t="s">
        <v>4630</v>
      </c>
      <c r="F918" t="str">
        <f t="shared" si="14"/>
        <v>KØMEDI-p; Telemedicin i diabetesbehandling v/afd.: 8052297000</v>
      </c>
    </row>
    <row r="919" spans="2:6" x14ac:dyDescent="0.25">
      <c r="B919" t="s">
        <v>11353</v>
      </c>
      <c r="C919" s="361">
        <v>8052859000</v>
      </c>
      <c r="D919" s="356" t="s">
        <v>4227</v>
      </c>
      <c r="E919" s="356" t="s">
        <v>10662</v>
      </c>
      <c r="F919" t="str">
        <f t="shared" si="14"/>
        <v>KØMEDI-p; The influence of socioeconomic factors : 8052859000</v>
      </c>
    </row>
    <row r="920" spans="2:6" x14ac:dyDescent="0.25">
      <c r="B920" t="s">
        <v>7339</v>
      </c>
      <c r="C920" s="356">
        <v>8051895000</v>
      </c>
      <c r="D920" s="356" t="s">
        <v>4227</v>
      </c>
      <c r="E920" s="356" t="s">
        <v>4374</v>
      </c>
      <c r="F920" t="str">
        <f t="shared" si="14"/>
        <v>KØMEDI-p; Tonny Nielsen - Arts HF Bay95-8862/14564: 8051895000</v>
      </c>
    </row>
    <row r="921" spans="2:6" x14ac:dyDescent="0.25">
      <c r="B921" t="s">
        <v>7513</v>
      </c>
      <c r="C921" s="356">
        <v>8052173000</v>
      </c>
      <c r="D921" s="356" t="s">
        <v>4227</v>
      </c>
      <c r="E921" s="356" t="s">
        <v>4548</v>
      </c>
      <c r="F921" t="str">
        <f t="shared" si="14"/>
        <v>KØMEDI-p; Tonny Nielsen - Gemini (15-000978): 8052173000</v>
      </c>
    </row>
    <row r="922" spans="2:6" x14ac:dyDescent="0.25">
      <c r="B922" t="s">
        <v>7340</v>
      </c>
      <c r="C922" s="356">
        <v>8051896000</v>
      </c>
      <c r="D922" s="356" t="s">
        <v>4227</v>
      </c>
      <c r="E922" s="356" t="s">
        <v>4375</v>
      </c>
      <c r="F922" t="str">
        <f t="shared" si="14"/>
        <v>KØMEDI-p; Tonny Nielsen - Pioneer AF-PUC: 8051896000</v>
      </c>
    </row>
    <row r="923" spans="2:6" x14ac:dyDescent="0.25">
      <c r="B923" t="s">
        <v>7296</v>
      </c>
      <c r="C923" s="356">
        <v>8051842000</v>
      </c>
      <c r="D923" s="356" t="s">
        <v>4227</v>
      </c>
      <c r="E923" s="356" t="s">
        <v>4329</v>
      </c>
      <c r="F923" t="str">
        <f t="shared" si="14"/>
        <v>KØMEDI-p; Tonny Nielsen - Pioneer: 8051842000</v>
      </c>
    </row>
    <row r="924" spans="2:6" x14ac:dyDescent="0.25">
      <c r="B924" t="s">
        <v>7319</v>
      </c>
      <c r="C924" s="356">
        <v>8051867000</v>
      </c>
      <c r="D924" s="356" t="s">
        <v>4227</v>
      </c>
      <c r="E924" s="356" t="s">
        <v>4352</v>
      </c>
      <c r="F924" t="str">
        <f t="shared" si="14"/>
        <v>KØMEDI-p; Tonny Nielsen - Spock: 8051867000</v>
      </c>
    </row>
    <row r="925" spans="2:6" x14ac:dyDescent="0.25">
      <c r="B925" t="s">
        <v>7531</v>
      </c>
      <c r="C925" s="356">
        <v>8052194000</v>
      </c>
      <c r="D925" s="356" t="s">
        <v>4227</v>
      </c>
      <c r="E925" s="356" t="s">
        <v>4566</v>
      </c>
      <c r="F925" t="str">
        <f t="shared" si="14"/>
        <v>KØMEDI-p; Urd Kielgast - New Lira: 8052194000</v>
      </c>
    </row>
    <row r="926" spans="2:6" x14ac:dyDescent="0.25">
      <c r="B926" t="s">
        <v>7208</v>
      </c>
      <c r="C926" s="356">
        <v>8051178000</v>
      </c>
      <c r="D926" s="356" t="s">
        <v>4227</v>
      </c>
      <c r="E926" s="356" t="s">
        <v>4231</v>
      </c>
      <c r="F926" t="str">
        <f t="shared" si="14"/>
        <v>KØMEDI-p; Vibeke Fjordskov, Årskursus: 8051178000</v>
      </c>
    </row>
    <row r="927" spans="2:6" x14ac:dyDescent="0.25">
      <c r="B927" t="s">
        <v>7734</v>
      </c>
      <c r="C927" s="356">
        <v>8052483000</v>
      </c>
      <c r="D927" s="356" t="s">
        <v>4227</v>
      </c>
      <c r="E927" s="356" t="s">
        <v>4772</v>
      </c>
      <c r="F927" t="str">
        <f t="shared" si="14"/>
        <v>KØMEDI-p; Videncenter for Knoglesundhed v/Mette F.: 8052483000</v>
      </c>
    </row>
    <row r="928" spans="2:6" x14ac:dyDescent="0.25">
      <c r="B928" t="s">
        <v>11283</v>
      </c>
      <c r="C928" s="361">
        <v>8052773000</v>
      </c>
      <c r="D928" s="356" t="s">
        <v>4227</v>
      </c>
      <c r="E928" s="356" t="s">
        <v>10594</v>
      </c>
      <c r="F928" t="str">
        <f t="shared" si="14"/>
        <v>KØMEDI-p; Videnscenter for Knoglesundhed v/ Mette : 8052773000</v>
      </c>
    </row>
    <row r="929" spans="2:6" x14ac:dyDescent="0.25">
      <c r="B929" t="s">
        <v>7211</v>
      </c>
      <c r="C929" s="356">
        <v>8051210000</v>
      </c>
      <c r="D929" s="356" t="s">
        <v>4227</v>
      </c>
      <c r="E929" s="356" t="s">
        <v>4236</v>
      </c>
      <c r="F929" t="str">
        <f t="shared" si="14"/>
        <v>KØMEDI-p; Aage Riis fond v/Medicinsk afdeling Køge: 8051210000</v>
      </c>
    </row>
    <row r="930" spans="2:6" x14ac:dyDescent="0.25">
      <c r="B930" t="s">
        <v>11539</v>
      </c>
      <c r="C930" s="356" t="s">
        <v>10838</v>
      </c>
      <c r="D930" s="356" t="s">
        <v>10839</v>
      </c>
      <c r="E930" s="356" t="s">
        <v>10840</v>
      </c>
      <c r="F930" t="str">
        <f t="shared" si="14"/>
        <v>KØNEURLIAP; Liaisonpsyk. - KøgeL - Neurologi - Køge: 101-1384</v>
      </c>
    </row>
    <row r="931" spans="2:6" x14ac:dyDescent="0.25">
      <c r="B931" t="s">
        <v>7797</v>
      </c>
      <c r="C931" s="356" t="s">
        <v>4905</v>
      </c>
      <c r="D931" s="356" t="s">
        <v>4906</v>
      </c>
      <c r="E931" s="356" t="s">
        <v>4907</v>
      </c>
      <c r="F931" t="str">
        <f t="shared" si="14"/>
        <v>KØONKOPALL; Palliativt Team - Onkologi - Køge: 101-1337</v>
      </c>
    </row>
    <row r="932" spans="2:6" x14ac:dyDescent="0.25">
      <c r="B932" t="s">
        <v>7825</v>
      </c>
      <c r="C932" s="356" t="s">
        <v>4966</v>
      </c>
      <c r="D932" s="356" t="s">
        <v>4906</v>
      </c>
      <c r="E932" s="356" t="s">
        <v>4907</v>
      </c>
      <c r="F932" t="str">
        <f t="shared" si="14"/>
        <v>KØONKOPALL; Palliativt Team - Onkologi - Køge: 101-7342</v>
      </c>
    </row>
    <row r="933" spans="2:6" x14ac:dyDescent="0.25">
      <c r="B933" t="s">
        <v>7770</v>
      </c>
      <c r="C933" s="356" t="s">
        <v>4830</v>
      </c>
      <c r="D933" s="356" t="s">
        <v>4831</v>
      </c>
      <c r="E933" s="356" t="s">
        <v>602</v>
      </c>
      <c r="F933" t="str">
        <f t="shared" si="14"/>
        <v>KØORTO; Ortopædkirurgisk Afdeling - Køge: 101-1105</v>
      </c>
    </row>
    <row r="934" spans="2:6" x14ac:dyDescent="0.25">
      <c r="B934" t="s">
        <v>7774</v>
      </c>
      <c r="C934" s="356" t="s">
        <v>4841</v>
      </c>
      <c r="D934" s="356" t="s">
        <v>4842</v>
      </c>
      <c r="E934" s="356" t="s">
        <v>4843</v>
      </c>
      <c r="F934" t="str">
        <f t="shared" si="14"/>
        <v>KØORTOAMBU; Ambulatorium - Ortopædkirurgi - Køge: 101-1111</v>
      </c>
    </row>
    <row r="935" spans="2:6" x14ac:dyDescent="0.25">
      <c r="B935" t="s">
        <v>7776</v>
      </c>
      <c r="C935" s="356" t="s">
        <v>4847</v>
      </c>
      <c r="D935" s="356" t="s">
        <v>4848</v>
      </c>
      <c r="E935" s="356" t="s">
        <v>4849</v>
      </c>
      <c r="F935" t="str">
        <f t="shared" si="14"/>
        <v>KØORTOFORS; Driftsmæssig forskning Ortopæd Køge (K): 101-1115</v>
      </c>
    </row>
    <row r="936" spans="2:6" x14ac:dyDescent="0.25">
      <c r="B936" t="s">
        <v>7771</v>
      </c>
      <c r="C936" s="356" t="s">
        <v>4832</v>
      </c>
      <c r="D936" s="356" t="s">
        <v>4833</v>
      </c>
      <c r="E936" s="356" t="s">
        <v>4834</v>
      </c>
      <c r="F936" t="str">
        <f t="shared" si="14"/>
        <v>KØORTOH1; Sengeafsnit H 1 - Ortopædkirurgi - Køge: 101-1107</v>
      </c>
    </row>
    <row r="937" spans="2:6" x14ac:dyDescent="0.25">
      <c r="B937" t="s">
        <v>7772</v>
      </c>
      <c r="C937" s="356" t="s">
        <v>4835</v>
      </c>
      <c r="D937" s="356" t="s">
        <v>4836</v>
      </c>
      <c r="E937" s="356" t="s">
        <v>4837</v>
      </c>
      <c r="F937" t="str">
        <f t="shared" si="14"/>
        <v>KØORTOH3; Sengeafsnit H 3 - Ortopædkirurgi - Køge: 101-1109</v>
      </c>
    </row>
    <row r="938" spans="2:6" x14ac:dyDescent="0.25">
      <c r="B938" t="s">
        <v>7773</v>
      </c>
      <c r="C938" s="356" t="s">
        <v>4838</v>
      </c>
      <c r="D938" s="356" t="s">
        <v>4839</v>
      </c>
      <c r="E938" s="356" t="s">
        <v>4840</v>
      </c>
      <c r="F938" t="str">
        <f t="shared" si="14"/>
        <v>KØORTOH4; Stoppet enhed (447): 101-1110</v>
      </c>
    </row>
    <row r="939" spans="2:6" x14ac:dyDescent="0.25">
      <c r="B939" t="s">
        <v>7775</v>
      </c>
      <c r="C939" s="356" t="s">
        <v>4844</v>
      </c>
      <c r="D939" s="356" t="s">
        <v>4845</v>
      </c>
      <c r="E939" s="356" t="s">
        <v>4846</v>
      </c>
      <c r="F939" t="str">
        <f t="shared" si="14"/>
        <v>KØORTOLÆSE; Lægesekretær - Ortopædkirurgi - Køge: 101-1114</v>
      </c>
    </row>
    <row r="940" spans="2:6" x14ac:dyDescent="0.25">
      <c r="B940" t="s">
        <v>11535</v>
      </c>
      <c r="C940" s="356" t="s">
        <v>10827</v>
      </c>
      <c r="D940" s="356" t="s">
        <v>10828</v>
      </c>
      <c r="E940" s="356" t="s">
        <v>4846</v>
      </c>
      <c r="F940" t="str">
        <f t="shared" si="14"/>
        <v>KØORTOLÆSE-j; Lægesekretær - Ortopædkirurgi - Køge: 101-1117j</v>
      </c>
    </row>
    <row r="941" spans="2:6" x14ac:dyDescent="0.25">
      <c r="B941" t="s">
        <v>11480</v>
      </c>
      <c r="C941" s="356">
        <v>8081161000</v>
      </c>
      <c r="D941" s="356" t="s">
        <v>4246</v>
      </c>
      <c r="E941" s="358" t="s">
        <v>10765</v>
      </c>
      <c r="F941" t="str">
        <f t="shared" si="14"/>
        <v>KØORTO-p; ANNUUM - Jamal Bech Bouknaitir: 8081161000</v>
      </c>
    </row>
    <row r="942" spans="2:6" x14ac:dyDescent="0.25">
      <c r="B942" t="s">
        <v>11517</v>
      </c>
      <c r="C942" s="356">
        <v>8081198000</v>
      </c>
      <c r="D942" s="356" t="s">
        <v>4246</v>
      </c>
      <c r="E942" s="358" t="s">
        <v>10803</v>
      </c>
      <c r="F942" t="str">
        <f t="shared" si="14"/>
        <v>KØORTO-p; ANNUUM - Nicolai Sandau - Ortopædkirurgi: 8081198000</v>
      </c>
    </row>
    <row r="943" spans="2:6" x14ac:dyDescent="0.25">
      <c r="B943" t="s">
        <v>11482</v>
      </c>
      <c r="C943" s="356">
        <v>8081163000</v>
      </c>
      <c r="D943" s="356" t="s">
        <v>4246</v>
      </c>
      <c r="E943" s="358" t="s">
        <v>10767</v>
      </c>
      <c r="F943" t="str">
        <f t="shared" si="14"/>
        <v>KØORTO-p; ANNUUM - Peter Udby : 8081163000</v>
      </c>
    </row>
    <row r="944" spans="2:6" x14ac:dyDescent="0.25">
      <c r="B944" t="s">
        <v>11483</v>
      </c>
      <c r="C944" s="356">
        <v>8081164000</v>
      </c>
      <c r="D944" s="356" t="s">
        <v>4246</v>
      </c>
      <c r="E944" s="358" t="s">
        <v>10768</v>
      </c>
      <c r="F944" t="str">
        <f t="shared" si="14"/>
        <v>KØORTO-p; ANNUUM - Sahar Moeini : 8081164000</v>
      </c>
    </row>
    <row r="945" spans="2:6" x14ac:dyDescent="0.25">
      <c r="B945" t="s">
        <v>11481</v>
      </c>
      <c r="C945" s="356">
        <v>8081162000</v>
      </c>
      <c r="D945" s="356" t="s">
        <v>4246</v>
      </c>
      <c r="E945" s="358" t="s">
        <v>10766</v>
      </c>
      <c r="F945" t="str">
        <f t="shared" si="14"/>
        <v>KØORTO-p; ANNUUM - Zaid Issa: 8081162000</v>
      </c>
    </row>
    <row r="946" spans="2:6" x14ac:dyDescent="0.25">
      <c r="B946" t="s">
        <v>7741</v>
      </c>
      <c r="C946" s="356">
        <v>8052499000</v>
      </c>
      <c r="D946" s="356" t="s">
        <v>4246</v>
      </c>
      <c r="E946" s="366" t="s">
        <v>4780</v>
      </c>
      <c r="F946" t="str">
        <f t="shared" si="14"/>
        <v>KØORTO-p; Clinical Outcome after stemless shoulder: 8052499000</v>
      </c>
    </row>
    <row r="947" spans="2:6" x14ac:dyDescent="0.25">
      <c r="B947" t="s">
        <v>7332</v>
      </c>
      <c r="C947" s="356">
        <v>8051888000</v>
      </c>
      <c r="D947" s="356" t="s">
        <v>4246</v>
      </c>
      <c r="E947" s="356" t="s">
        <v>4366</v>
      </c>
      <c r="F947" t="str">
        <f t="shared" si="14"/>
        <v>KØORTO-p; Connie B. Berthelsen - The Sicam-trial: 8051888000</v>
      </c>
    </row>
    <row r="948" spans="2:6" x14ac:dyDescent="0.25">
      <c r="B948" t="s">
        <v>9098</v>
      </c>
      <c r="C948" s="356">
        <v>8052512000</v>
      </c>
      <c r="D948" s="356" t="s">
        <v>4246</v>
      </c>
      <c r="E948" s="366" t="s">
        <v>8528</v>
      </c>
      <c r="F948" t="str">
        <f t="shared" si="14"/>
        <v>KØORTO-p; Forskningsfremmende pulje(KU) v/Stig Br.: 8052512000</v>
      </c>
    </row>
    <row r="949" spans="2:6" x14ac:dyDescent="0.25">
      <c r="B949" t="s">
        <v>11317</v>
      </c>
      <c r="C949" s="361">
        <v>8052817000</v>
      </c>
      <c r="D949" s="356" t="s">
        <v>4246</v>
      </c>
      <c r="E949" s="356" t="s">
        <v>10627</v>
      </c>
      <c r="F949" t="str">
        <f t="shared" si="14"/>
        <v>KØORTO-p; Hvem ved hvordan patienten har det?: 8052817000</v>
      </c>
    </row>
    <row r="950" spans="2:6" x14ac:dyDescent="0.25">
      <c r="B950" t="s">
        <v>7219</v>
      </c>
      <c r="C950" s="356">
        <v>8051230000</v>
      </c>
      <c r="D950" s="356" t="s">
        <v>4246</v>
      </c>
      <c r="E950" s="356" t="s">
        <v>4247</v>
      </c>
      <c r="F950" t="str">
        <f t="shared" si="14"/>
        <v>KØORTO-p; Jeanette Ø Penny - Kvalitetsikring: 8051230000</v>
      </c>
    </row>
    <row r="951" spans="2:6" x14ac:dyDescent="0.25">
      <c r="B951" t="s">
        <v>7658</v>
      </c>
      <c r="C951" s="356">
        <v>8052387000</v>
      </c>
      <c r="D951" s="356" t="s">
        <v>4246</v>
      </c>
      <c r="E951" s="356" t="s">
        <v>4696</v>
      </c>
      <c r="F951" t="str">
        <f t="shared" si="14"/>
        <v>KØORTO-p; Kirsten Specht, Can sequential monitori.: 8052387000</v>
      </c>
    </row>
    <row r="952" spans="2:6" x14ac:dyDescent="0.25">
      <c r="B952" t="s">
        <v>7698</v>
      </c>
      <c r="C952" s="356">
        <v>8052438000</v>
      </c>
      <c r="D952" s="356" t="s">
        <v>4246</v>
      </c>
      <c r="E952" s="356" t="s">
        <v>4736</v>
      </c>
      <c r="F952" t="str">
        <f t="shared" si="14"/>
        <v>KØORTO-p; Kirsten Specht, How do persons with low: 8052438000</v>
      </c>
    </row>
    <row r="953" spans="2:6" x14ac:dyDescent="0.25">
      <c r="B953" t="s">
        <v>7278</v>
      </c>
      <c r="C953" s="356">
        <v>8051744000</v>
      </c>
      <c r="D953" s="356" t="s">
        <v>4246</v>
      </c>
      <c r="E953" s="356" t="s">
        <v>4311</v>
      </c>
      <c r="F953" t="str">
        <f t="shared" si="14"/>
        <v>KØORTO-p; Kristoffer Barfod - Udvik./valid. RSSF: 8051744000</v>
      </c>
    </row>
    <row r="954" spans="2:6" x14ac:dyDescent="0.25">
      <c r="B954" t="s">
        <v>7681</v>
      </c>
      <c r="C954" s="356">
        <v>8052421000</v>
      </c>
      <c r="D954" s="356" t="s">
        <v>4246</v>
      </c>
      <c r="E954" s="356" t="s">
        <v>4720</v>
      </c>
      <c r="F954" t="str">
        <f t="shared" si="14"/>
        <v>KØORTO-p; Melek Inal, Treatment of Osteraorthritis: 8052421000</v>
      </c>
    </row>
    <row r="955" spans="2:6" x14ac:dyDescent="0.25">
      <c r="B955" t="s">
        <v>9877</v>
      </c>
      <c r="C955" s="356">
        <v>8052604000</v>
      </c>
      <c r="D955" s="356" t="s">
        <v>4246</v>
      </c>
      <c r="E955" s="357" t="s">
        <v>9397</v>
      </c>
      <c r="F955" t="str">
        <f t="shared" si="14"/>
        <v>KØORTO-p; Modic changes - their possible associat.: 8052604000</v>
      </c>
    </row>
    <row r="956" spans="2:6" x14ac:dyDescent="0.25">
      <c r="B956" t="s">
        <v>9878</v>
      </c>
      <c r="C956" s="356">
        <v>8052612000</v>
      </c>
      <c r="D956" s="356" t="s">
        <v>4246</v>
      </c>
      <c r="E956" s="357" t="s">
        <v>9397</v>
      </c>
      <c r="F956" t="str">
        <f t="shared" si="14"/>
        <v>KØORTO-p; Modic changes - their possible associat.: 8052612000</v>
      </c>
    </row>
    <row r="957" spans="2:6" x14ac:dyDescent="0.25">
      <c r="B957" t="s">
        <v>11284</v>
      </c>
      <c r="C957" s="361">
        <v>8052774000</v>
      </c>
      <c r="D957" s="356" t="s">
        <v>4246</v>
      </c>
      <c r="E957" s="356" t="s">
        <v>10595</v>
      </c>
      <c r="F957" t="str">
        <f t="shared" si="14"/>
        <v>KØORTO-p; Patienter med diabetiske fodsår: 8052774000</v>
      </c>
    </row>
    <row r="958" spans="2:6" x14ac:dyDescent="0.25">
      <c r="B958" t="s">
        <v>7516</v>
      </c>
      <c r="C958" s="356">
        <v>8052178000</v>
      </c>
      <c r="D958" s="356" t="s">
        <v>4246</v>
      </c>
      <c r="E958" s="356" t="s">
        <v>4552</v>
      </c>
      <c r="F958" t="str">
        <f t="shared" si="14"/>
        <v>KØORTO-p; Peter Max Halschou-Jensen - Systematisk: 8052178000</v>
      </c>
    </row>
    <row r="959" spans="2:6" x14ac:dyDescent="0.25">
      <c r="B959" t="s">
        <v>7716</v>
      </c>
      <c r="C959" s="356">
        <v>8052458000</v>
      </c>
      <c r="D959" s="356" t="s">
        <v>4246</v>
      </c>
      <c r="E959" s="366" t="s">
        <v>4754</v>
      </c>
      <c r="F959" t="str">
        <f t="shared" si="14"/>
        <v>KØORTO-p; Peter Udby - Modic changes (17-000080): 8052458000</v>
      </c>
    </row>
    <row r="960" spans="2:6" x14ac:dyDescent="0.25">
      <c r="B960" t="s">
        <v>7388</v>
      </c>
      <c r="C960" s="356">
        <v>8051978000</v>
      </c>
      <c r="D960" s="356" t="s">
        <v>4246</v>
      </c>
      <c r="E960" s="356" t="s">
        <v>4423</v>
      </c>
      <c r="F960" t="str">
        <f t="shared" si="14"/>
        <v>KØORTO-p; Ph.d projekt v/Jamal Bech Bouknaitir: 8051978000</v>
      </c>
    </row>
    <row r="961" spans="2:6" x14ac:dyDescent="0.25">
      <c r="B961" t="s">
        <v>7387</v>
      </c>
      <c r="C961" s="356">
        <v>8051977000</v>
      </c>
      <c r="D961" s="356" t="s">
        <v>4246</v>
      </c>
      <c r="E961" s="356" t="s">
        <v>4422</v>
      </c>
      <c r="F961" t="str">
        <f t="shared" si="14"/>
        <v>KØORTO-p; Ph.d projekt v/Martin Schou: 8051977000</v>
      </c>
    </row>
    <row r="962" spans="2:6" x14ac:dyDescent="0.25">
      <c r="B962" t="s">
        <v>9103</v>
      </c>
      <c r="C962" s="356">
        <v>8052518000</v>
      </c>
      <c r="D962" s="356" t="s">
        <v>4246</v>
      </c>
      <c r="E962" s="357" t="s">
        <v>8533</v>
      </c>
      <c r="F962" t="str">
        <f t="shared" si="14"/>
        <v>KØORTO-p; Sahar Moeini (18-000014) RSSF: 8052518000</v>
      </c>
    </row>
    <row r="963" spans="2:6" x14ac:dyDescent="0.25">
      <c r="B963" t="s">
        <v>11295</v>
      </c>
      <c r="C963" s="361">
        <v>8052791000</v>
      </c>
      <c r="D963" s="356" t="s">
        <v>4246</v>
      </c>
      <c r="E963" s="356" t="s">
        <v>10607</v>
      </c>
      <c r="F963" t="str">
        <f t="shared" si="14"/>
        <v>KØORTO-p; Scolarstipendium v/Jesper Glerup RSSF: 8052791000</v>
      </c>
    </row>
    <row r="964" spans="2:6" x14ac:dyDescent="0.25">
      <c r="B964" t="s">
        <v>9880</v>
      </c>
      <c r="C964" s="356" t="s">
        <v>9399</v>
      </c>
      <c r="D964" s="356" t="s">
        <v>4246</v>
      </c>
      <c r="E964" s="356" t="s">
        <v>9400</v>
      </c>
      <c r="F964" t="str">
        <f t="shared" si="14"/>
        <v>KØORTO-p; Steno - SUH Ortopædkirurgisk afdeling: 1116-1041</v>
      </c>
    </row>
    <row r="965" spans="2:6" x14ac:dyDescent="0.25">
      <c r="B965" t="s">
        <v>11271</v>
      </c>
      <c r="C965" s="361">
        <v>8052757000</v>
      </c>
      <c r="D965" s="356" t="s">
        <v>4246</v>
      </c>
      <c r="E965" s="356" t="s">
        <v>10584</v>
      </c>
      <c r="F965" t="str">
        <f t="shared" si="14"/>
        <v>KØORTO-p; Surgical Outcome and Radiological Predic: 8052757000</v>
      </c>
    </row>
    <row r="966" spans="2:6" x14ac:dyDescent="0.25">
      <c r="B966" t="s">
        <v>9879</v>
      </c>
      <c r="C966" s="356">
        <v>8052655000</v>
      </c>
      <c r="D966" s="356" t="s">
        <v>4246</v>
      </c>
      <c r="E966" s="357" t="s">
        <v>9398</v>
      </c>
      <c r="F966" t="str">
        <f t="shared" si="14"/>
        <v>KØORTO-p; The methodological quality of overlapp.: 8052655000</v>
      </c>
    </row>
    <row r="967" spans="2:6" x14ac:dyDescent="0.25">
      <c r="B967" t="s">
        <v>7279</v>
      </c>
      <c r="C967" s="356">
        <v>8051746000</v>
      </c>
      <c r="D967" s="356" t="s">
        <v>4246</v>
      </c>
      <c r="E967" s="356" t="s">
        <v>4312</v>
      </c>
      <c r="F967" t="str">
        <f t="shared" si="14"/>
        <v>KØORTO-p; Thomas Juul Sørensen. volar skinne. RSSF: 8051746000</v>
      </c>
    </row>
    <row r="968" spans="2:6" x14ac:dyDescent="0.25">
      <c r="B968" t="s">
        <v>11225</v>
      </c>
      <c r="C968" s="356">
        <v>8052696000</v>
      </c>
      <c r="D968" s="356" t="s">
        <v>4246</v>
      </c>
      <c r="E968" s="356" t="s">
        <v>10538</v>
      </c>
      <c r="F968" t="str">
        <f t="shared" si="14"/>
        <v>KØORTO-p; Treatment of diabetic foot ulcers with i: 8052696000</v>
      </c>
    </row>
    <row r="969" spans="2:6" x14ac:dyDescent="0.25">
      <c r="B969" t="s">
        <v>11261</v>
      </c>
      <c r="C969" s="361">
        <v>8052743000</v>
      </c>
      <c r="D969" s="356" t="s">
        <v>4246</v>
      </c>
      <c r="E969" s="356" t="s">
        <v>10574</v>
      </c>
      <c r="F969" t="str">
        <f t="shared" si="14"/>
        <v>KØORTO-p; Treatment of diabetic foot ulcers with: 8052743000</v>
      </c>
    </row>
    <row r="970" spans="2:6" x14ac:dyDescent="0.25">
      <c r="B970" t="s">
        <v>11342</v>
      </c>
      <c r="C970" s="361">
        <v>8052846000</v>
      </c>
      <c r="D970" s="356" t="s">
        <v>4246</v>
      </c>
      <c r="E970" s="356" t="s">
        <v>10651</v>
      </c>
      <c r="F970" t="str">
        <f t="shared" si="14"/>
        <v>KØORTO-p; Trykaflastning af diabetiske fodsår: 8052846000</v>
      </c>
    </row>
    <row r="971" spans="2:6" x14ac:dyDescent="0.25">
      <c r="B971" t="s">
        <v>9881</v>
      </c>
      <c r="C971" s="356" t="s">
        <v>8640</v>
      </c>
      <c r="D971" s="356" t="s">
        <v>9401</v>
      </c>
      <c r="E971" s="356" t="s">
        <v>8641</v>
      </c>
      <c r="F971" t="str">
        <f t="shared" ref="F971:F1034" si="15">CONCATENATE(D971,";"," ",E971,":"," ",C971)</f>
        <v>KØPÆDIHJEM; Pleje af hj. barn - Pædiatri - Køge: 105-1359</v>
      </c>
    </row>
    <row r="972" spans="2:6" x14ac:dyDescent="0.25">
      <c r="B972" t="s">
        <v>7798</v>
      </c>
      <c r="C972" s="356" t="s">
        <v>4908</v>
      </c>
      <c r="D972" s="356" t="s">
        <v>4909</v>
      </c>
      <c r="E972" s="356" t="s">
        <v>4910</v>
      </c>
      <c r="F972" t="str">
        <f t="shared" si="15"/>
        <v>KØREUMREUM; Fysio-/ergoterapi - Reumatologi - Ro/Kø: 101-1395</v>
      </c>
    </row>
    <row r="973" spans="2:6" x14ac:dyDescent="0.25">
      <c r="B973" t="s">
        <v>11567</v>
      </c>
      <c r="C973" s="356" t="s">
        <v>10908</v>
      </c>
      <c r="D973" s="356" t="s">
        <v>10909</v>
      </c>
      <c r="E973" s="356" t="s">
        <v>10910</v>
      </c>
      <c r="F973" t="str">
        <f t="shared" si="15"/>
        <v>KØSTABANLY; Analyse - Stab - Køge: 811-1623</v>
      </c>
    </row>
    <row r="974" spans="2:6" x14ac:dyDescent="0.25">
      <c r="B974" t="s">
        <v>9882</v>
      </c>
      <c r="C974" s="356" t="s">
        <v>9402</v>
      </c>
      <c r="D974" s="356" t="s">
        <v>9403</v>
      </c>
      <c r="E974" s="356" t="s">
        <v>9404</v>
      </c>
      <c r="F974" t="str">
        <f t="shared" si="15"/>
        <v>KØSTABFORS-j; Forsk.proj/kl. optimering - Stab - Køge: 811-1695j</v>
      </c>
    </row>
    <row r="975" spans="2:6" x14ac:dyDescent="0.25">
      <c r="B975" t="s">
        <v>11565</v>
      </c>
      <c r="C975" s="356" t="s">
        <v>10903</v>
      </c>
      <c r="D975" s="356" t="s">
        <v>10904</v>
      </c>
      <c r="E975" s="356" t="s">
        <v>608</v>
      </c>
      <c r="F975" t="str">
        <f t="shared" si="15"/>
        <v>KØSTAB-j; Stab - Roskilde-Køge: 811-1621j</v>
      </c>
    </row>
    <row r="976" spans="2:6" x14ac:dyDescent="0.25">
      <c r="B976" t="s">
        <v>11527</v>
      </c>
      <c r="C976" s="356">
        <v>8107020000</v>
      </c>
      <c r="D976" s="356" t="s">
        <v>10813</v>
      </c>
      <c r="E976" s="357" t="s">
        <v>10814</v>
      </c>
      <c r="F976" t="str">
        <f t="shared" si="15"/>
        <v>KØSTAB-p; Greater Copenhagen, EU v/Marie Rønde: 8107020000</v>
      </c>
    </row>
    <row r="977" spans="2:6" x14ac:dyDescent="0.25">
      <c r="B977" t="s">
        <v>11529</v>
      </c>
      <c r="C977" s="356">
        <v>8107023000</v>
      </c>
      <c r="D977" s="356" t="s">
        <v>10813</v>
      </c>
      <c r="E977" s="357" t="s">
        <v>10816</v>
      </c>
      <c r="F977" t="str">
        <f t="shared" si="15"/>
        <v>KØSTAB-p; Mobile Stroke Unit (MSU) v/Marie Rønde: 8107023000</v>
      </c>
    </row>
    <row r="978" spans="2:6" x14ac:dyDescent="0.25">
      <c r="B978" t="s">
        <v>7919</v>
      </c>
      <c r="C978" s="356" t="s">
        <v>5222</v>
      </c>
      <c r="D978" s="356" t="s">
        <v>5223</v>
      </c>
      <c r="E978" s="356" t="s">
        <v>5224</v>
      </c>
      <c r="F978" t="str">
        <f t="shared" si="15"/>
        <v>KØSTABSOSO; Socialrådgivere - Stab - Køge: 105-1687</v>
      </c>
    </row>
    <row r="979" spans="2:6" x14ac:dyDescent="0.25">
      <c r="B979" t="s">
        <v>7779</v>
      </c>
      <c r="C979" s="356" t="s">
        <v>4855</v>
      </c>
      <c r="D979" s="356" t="s">
        <v>4856</v>
      </c>
      <c r="E979" s="356" t="s">
        <v>611</v>
      </c>
      <c r="F979" t="str">
        <f t="shared" si="15"/>
        <v>KØØNH; Øre-Næse-Hals-Kæbekir. Afd. - Rosk./Køge: 101-1185</v>
      </c>
    </row>
    <row r="980" spans="2:6" x14ac:dyDescent="0.25">
      <c r="B980" t="s">
        <v>7783</v>
      </c>
      <c r="C980" s="356" t="s">
        <v>4866</v>
      </c>
      <c r="D980" s="356" t="s">
        <v>4867</v>
      </c>
      <c r="E980" s="356" t="s">
        <v>4868</v>
      </c>
      <c r="F980" t="str">
        <f t="shared" si="15"/>
        <v>KØØNHAMBU; Ambulatorium - Øre/Næse/Hals - Køge: 101-1189</v>
      </c>
    </row>
    <row r="981" spans="2:6" x14ac:dyDescent="0.25">
      <c r="B981" t="s">
        <v>7787</v>
      </c>
      <c r="C981" s="356" t="s">
        <v>4874</v>
      </c>
      <c r="D981" s="356" t="s">
        <v>4867</v>
      </c>
      <c r="E981" s="356" t="s">
        <v>4868</v>
      </c>
      <c r="F981" t="str">
        <f t="shared" si="15"/>
        <v>KØØNHAMBU; Ambulatorium - Øre/Næse/Hals - Køge: 101-1223</v>
      </c>
    </row>
    <row r="982" spans="2:6" x14ac:dyDescent="0.25">
      <c r="B982" t="s">
        <v>7823</v>
      </c>
      <c r="C982" s="356" t="s">
        <v>4960</v>
      </c>
      <c r="D982" s="356" t="s">
        <v>4961</v>
      </c>
      <c r="E982" s="356" t="s">
        <v>4962</v>
      </c>
      <c r="F982" t="str">
        <f t="shared" si="15"/>
        <v>KØØNHAUDIO; Audioklinik - Øre/Næse/Hals - Køge: 101-7201</v>
      </c>
    </row>
    <row r="983" spans="2:6" x14ac:dyDescent="0.25">
      <c r="B983" t="s">
        <v>7862</v>
      </c>
      <c r="C983" s="356" t="s">
        <v>5071</v>
      </c>
      <c r="D983" s="356" t="s">
        <v>4961</v>
      </c>
      <c r="E983" s="356" t="s">
        <v>4962</v>
      </c>
      <c r="F983" t="str">
        <f t="shared" si="15"/>
        <v>KØØNHAUDIO; Audioklinik - Øre/Næse/Hals - Køge: 105-1226</v>
      </c>
    </row>
    <row r="984" spans="2:6" x14ac:dyDescent="0.25">
      <c r="B984" t="s">
        <v>7782</v>
      </c>
      <c r="C984" s="356" t="s">
        <v>4863</v>
      </c>
      <c r="D984" s="356" t="s">
        <v>4864</v>
      </c>
      <c r="E984" s="356" t="s">
        <v>4865</v>
      </c>
      <c r="F984" t="str">
        <f t="shared" si="15"/>
        <v>KØØNHE1; Sengeaf. E 1 - Øre/Næse/Hals/Kæbe - Køge: 101-1188</v>
      </c>
    </row>
    <row r="985" spans="2:6" x14ac:dyDescent="0.25">
      <c r="B985" t="s">
        <v>7786</v>
      </c>
      <c r="C985" s="356" t="s">
        <v>4873</v>
      </c>
      <c r="D985" s="356" t="s">
        <v>4864</v>
      </c>
      <c r="E985" s="356" t="s">
        <v>4865</v>
      </c>
      <c r="F985" t="str">
        <f t="shared" si="15"/>
        <v>KØØNHE1; Sengeaf. E 1 - Øre/Næse/Hals/Kæbe - Køge: 101-1222</v>
      </c>
    </row>
    <row r="986" spans="2:6" x14ac:dyDescent="0.25">
      <c r="B986" t="s">
        <v>11537</v>
      </c>
      <c r="C986" s="356" t="s">
        <v>10832</v>
      </c>
      <c r="D986" s="356" t="s">
        <v>10833</v>
      </c>
      <c r="E986" s="356" t="s">
        <v>10834</v>
      </c>
      <c r="F986" t="str">
        <f t="shared" si="15"/>
        <v>KØØNHFORS; Drifts.Forsk - Øre/Næse/Hals/Kæbe - Køge: 101-1231</v>
      </c>
    </row>
    <row r="987" spans="2:6" x14ac:dyDescent="0.25">
      <c r="B987" t="s">
        <v>7789</v>
      </c>
      <c r="C987" s="356" t="s">
        <v>4878</v>
      </c>
      <c r="D987" s="356" t="s">
        <v>4879</v>
      </c>
      <c r="E987" s="356" t="s">
        <v>4880</v>
      </c>
      <c r="F987" t="str">
        <f t="shared" si="15"/>
        <v>KØØNHFÆAUD; Fælles Audiokl. - Øre/Næse/Hals - Køge: 101-1234</v>
      </c>
    </row>
    <row r="988" spans="2:6" x14ac:dyDescent="0.25">
      <c r="B988" t="s">
        <v>7784</v>
      </c>
      <c r="C988" s="356" t="s">
        <v>4869</v>
      </c>
      <c r="D988" s="356" t="s">
        <v>4870</v>
      </c>
      <c r="E988" s="356" t="s">
        <v>4871</v>
      </c>
      <c r="F988" t="str">
        <f t="shared" si="15"/>
        <v>KØØNHFÆLL; Fælles - Øre/Næse/Hals/Kæbe - Køge: 101-1220</v>
      </c>
    </row>
    <row r="989" spans="2:6" x14ac:dyDescent="0.25">
      <c r="B989" t="s">
        <v>9184</v>
      </c>
      <c r="C989" s="356" t="s">
        <v>8620</v>
      </c>
      <c r="D989" s="356" t="s">
        <v>8621</v>
      </c>
      <c r="E989" s="356" t="s">
        <v>611</v>
      </c>
      <c r="F989" t="str">
        <f t="shared" si="15"/>
        <v>KØØNH-j; Øre-Næse-Hals-Kæbekir. Afd. - Rosk./Køge: 101-1235j</v>
      </c>
    </row>
    <row r="990" spans="2:6" x14ac:dyDescent="0.25">
      <c r="B990" t="s">
        <v>11562</v>
      </c>
      <c r="C990" s="356" t="s">
        <v>10898</v>
      </c>
      <c r="D990" s="356" t="s">
        <v>10899</v>
      </c>
      <c r="E990" s="356" t="s">
        <v>10900</v>
      </c>
      <c r="F990" t="str">
        <f t="shared" si="15"/>
        <v>KØØNHKKØSP; Speci.lægeprak - ØNHK - Køge: 811-1237</v>
      </c>
    </row>
    <row r="991" spans="2:6" x14ac:dyDescent="0.25">
      <c r="B991" t="s">
        <v>7788</v>
      </c>
      <c r="C991" s="356" t="s">
        <v>4875</v>
      </c>
      <c r="D991" s="356" t="s">
        <v>4876</v>
      </c>
      <c r="E991" s="356" t="s">
        <v>4877</v>
      </c>
      <c r="F991" t="str">
        <f t="shared" si="15"/>
        <v>KØØNHKLÆSE; Lægesekretær - Øre/Næse/Hals/Kæbe - Køge: 101-1230</v>
      </c>
    </row>
    <row r="992" spans="2:6" x14ac:dyDescent="0.25">
      <c r="B992" t="s">
        <v>11536</v>
      </c>
      <c r="C992" s="356" t="s">
        <v>10829</v>
      </c>
      <c r="D992" s="356" t="s">
        <v>10830</v>
      </c>
      <c r="E992" s="356" t="s">
        <v>10831</v>
      </c>
      <c r="F992" t="str">
        <f t="shared" si="15"/>
        <v>KØØNHKTAMB; Ambulatori. - Tand-Mund-Kæbekir. - Køge: 101-1224</v>
      </c>
    </row>
    <row r="993" spans="2:6" x14ac:dyDescent="0.25">
      <c r="B993" t="s">
        <v>11538</v>
      </c>
      <c r="C993" s="356" t="s">
        <v>10835</v>
      </c>
      <c r="D993" s="356" t="s">
        <v>10836</v>
      </c>
      <c r="E993" s="356" t="s">
        <v>10837</v>
      </c>
      <c r="F993" t="str">
        <f t="shared" si="15"/>
        <v>KØØNHKTSØV; Søvnapnøklinik - Tand-Mund-Kæbe - Køge: 101-1236</v>
      </c>
    </row>
    <row r="994" spans="2:6" x14ac:dyDescent="0.25">
      <c r="B994" t="s">
        <v>7780</v>
      </c>
      <c r="C994" s="356" t="s">
        <v>4857</v>
      </c>
      <c r="D994" s="356" t="s">
        <v>4858</v>
      </c>
      <c r="E994" s="356" t="s">
        <v>4859</v>
      </c>
      <c r="F994" t="str">
        <f t="shared" si="15"/>
        <v>KØØNHLÆSE; Lægesekretær - Øre/Næse/Hals - Køge: 101-1186</v>
      </c>
    </row>
    <row r="995" spans="2:6" x14ac:dyDescent="0.25">
      <c r="B995" t="s">
        <v>7781</v>
      </c>
      <c r="C995" s="356" t="s">
        <v>4860</v>
      </c>
      <c r="D995" s="356" t="s">
        <v>4861</v>
      </c>
      <c r="E995" s="356" t="s">
        <v>4862</v>
      </c>
      <c r="F995" t="str">
        <f t="shared" si="15"/>
        <v>KØØNHOPER; Operat.afsn. - Øre/Næse/Hals/Kæbe - Køge: 101-1187</v>
      </c>
    </row>
    <row r="996" spans="2:6" x14ac:dyDescent="0.25">
      <c r="B996" t="s">
        <v>7785</v>
      </c>
      <c r="C996" s="356" t="s">
        <v>4872</v>
      </c>
      <c r="D996" s="356" t="s">
        <v>4861</v>
      </c>
      <c r="E996" s="356" t="s">
        <v>4862</v>
      </c>
      <c r="F996" t="str">
        <f t="shared" si="15"/>
        <v>KØØNHOPER; Operat.afsn. - Øre/Næse/Hals/Kæbe - Køge: 101-1221</v>
      </c>
    </row>
    <row r="997" spans="2:6" x14ac:dyDescent="0.25">
      <c r="B997" t="s">
        <v>7432</v>
      </c>
      <c r="C997" s="356">
        <v>8052064000</v>
      </c>
      <c r="D997" s="356" t="s">
        <v>4244</v>
      </c>
      <c r="E997" s="356" t="s">
        <v>4469</v>
      </c>
      <c r="F997" t="str">
        <f t="shared" si="15"/>
        <v>KØØNH-p; Andreasen - Pleomorft Adenom (Ph.d.-pro.: 8052064000</v>
      </c>
    </row>
    <row r="998" spans="2:6" x14ac:dyDescent="0.25">
      <c r="B998" t="s">
        <v>9094</v>
      </c>
      <c r="C998" s="356">
        <v>8052508000</v>
      </c>
      <c r="D998" s="356" t="s">
        <v>4244</v>
      </c>
      <c r="E998" s="357" t="s">
        <v>8524</v>
      </c>
      <c r="F998" t="str">
        <f t="shared" si="15"/>
        <v>KØØNH-p; Anna Højager Christiansen (18-000846): 8052508000</v>
      </c>
    </row>
    <row r="999" spans="2:6" x14ac:dyDescent="0.25">
      <c r="B999" t="s">
        <v>9141</v>
      </c>
      <c r="C999" s="356">
        <v>8052571000</v>
      </c>
      <c r="D999" s="356" t="s">
        <v>4244</v>
      </c>
      <c r="E999" s="357" t="s">
        <v>8571</v>
      </c>
      <c r="F999" t="str">
        <f t="shared" si="15"/>
        <v>KØØNH-p; Anna Højager Christiansen (18-001087): 8052571000</v>
      </c>
    </row>
    <row r="1000" spans="2:6" x14ac:dyDescent="0.25">
      <c r="B1000" t="s">
        <v>11437</v>
      </c>
      <c r="C1000" s="356">
        <v>8081112000</v>
      </c>
      <c r="D1000" s="356" t="s">
        <v>4244</v>
      </c>
      <c r="E1000" s="358" t="s">
        <v>10722</v>
      </c>
      <c r="F1000" t="str">
        <f t="shared" si="15"/>
        <v>KØØNH-p; ANNUUM - Anna Højager Christiansen : 8081112000</v>
      </c>
    </row>
    <row r="1001" spans="2:6" x14ac:dyDescent="0.25">
      <c r="B1001" t="s">
        <v>11525</v>
      </c>
      <c r="C1001" s="356">
        <v>8081207000</v>
      </c>
      <c r="D1001" s="356" t="s">
        <v>4244</v>
      </c>
      <c r="E1001" s="358" t="s">
        <v>10811</v>
      </c>
      <c r="F1001" t="str">
        <f t="shared" si="15"/>
        <v>KØØNH-p; ANNUUM - Fahd Laith Al-Shahrestani: 8081207000</v>
      </c>
    </row>
    <row r="1002" spans="2:6" x14ac:dyDescent="0.25">
      <c r="B1002" t="s">
        <v>11436</v>
      </c>
      <c r="C1002" s="356">
        <v>8081111000</v>
      </c>
      <c r="D1002" s="356" t="s">
        <v>4244</v>
      </c>
      <c r="E1002" s="358" t="s">
        <v>10721</v>
      </c>
      <c r="F1002" t="str">
        <f t="shared" si="15"/>
        <v>KØØNH-p; ANNUUM - Ida Gillberg Andersen : 8081111000</v>
      </c>
    </row>
    <row r="1003" spans="2:6" x14ac:dyDescent="0.25">
      <c r="B1003" t="s">
        <v>11438</v>
      </c>
      <c r="C1003" s="356">
        <v>8081113000</v>
      </c>
      <c r="D1003" s="356" t="s">
        <v>4244</v>
      </c>
      <c r="E1003" s="358" t="s">
        <v>10723</v>
      </c>
      <c r="F1003" t="str">
        <f t="shared" si="15"/>
        <v>KØØNH-p; ANNUUM - Julie Mondahl : 8081113000</v>
      </c>
    </row>
    <row r="1004" spans="2:6" x14ac:dyDescent="0.25">
      <c r="B1004" t="s">
        <v>11435</v>
      </c>
      <c r="C1004" s="356">
        <v>8081110000</v>
      </c>
      <c r="D1004" s="356" t="s">
        <v>4244</v>
      </c>
      <c r="E1004" s="358" t="s">
        <v>10720</v>
      </c>
      <c r="F1004" t="str">
        <f t="shared" si="15"/>
        <v>KØØNH-p; ANNUUM - Malene Nøhr Demant : 8081110000</v>
      </c>
    </row>
    <row r="1005" spans="2:6" x14ac:dyDescent="0.25">
      <c r="B1005" t="s">
        <v>11434</v>
      </c>
      <c r="C1005" s="356">
        <v>8081109000</v>
      </c>
      <c r="D1005" s="356" t="s">
        <v>4244</v>
      </c>
      <c r="E1005" s="358" t="s">
        <v>10719</v>
      </c>
      <c r="F1005" t="str">
        <f t="shared" si="15"/>
        <v>KØØNH-p; ANNUUM - Nille Birk Wulff : 8081109000</v>
      </c>
    </row>
    <row r="1006" spans="2:6" x14ac:dyDescent="0.25">
      <c r="B1006" t="s">
        <v>11433</v>
      </c>
      <c r="C1006" s="356">
        <v>8081108000</v>
      </c>
      <c r="D1006" s="356" t="s">
        <v>4244</v>
      </c>
      <c r="E1006" s="358" t="s">
        <v>10718</v>
      </c>
      <c r="F1006" t="str">
        <f t="shared" si="15"/>
        <v>KØØNH-p; ANNUUM - Simon Andreasen : 8081108000</v>
      </c>
    </row>
    <row r="1007" spans="2:6" x14ac:dyDescent="0.25">
      <c r="B1007" t="s">
        <v>7317</v>
      </c>
      <c r="C1007" s="356">
        <v>8051865000</v>
      </c>
      <c r="D1007" s="356" t="s">
        <v>4244</v>
      </c>
      <c r="E1007" s="356" t="s">
        <v>4350</v>
      </c>
      <c r="F1007" t="str">
        <f t="shared" si="15"/>
        <v>KØØNH-p; Annuums midler KU: 8051865000</v>
      </c>
    </row>
    <row r="1008" spans="2:6" x14ac:dyDescent="0.25">
      <c r="B1008" t="s">
        <v>7419</v>
      </c>
      <c r="C1008" s="356">
        <v>8052045000</v>
      </c>
      <c r="D1008" s="356" t="s">
        <v>4244</v>
      </c>
      <c r="E1008" s="356" t="s">
        <v>4456</v>
      </c>
      <c r="F1008" t="str">
        <f t="shared" si="15"/>
        <v>KØØNH-p; Asbjørn Kørvel Hanquist - Bedre sundhed: 8052045000</v>
      </c>
    </row>
    <row r="1009" spans="2:6" x14ac:dyDescent="0.25">
      <c r="B1009" t="s">
        <v>7395</v>
      </c>
      <c r="C1009" s="356">
        <v>8051988000</v>
      </c>
      <c r="D1009" s="356" t="s">
        <v>4244</v>
      </c>
      <c r="E1009" s="356" t="s">
        <v>4430</v>
      </c>
      <c r="F1009" t="str">
        <f t="shared" si="15"/>
        <v>KØØNH-p; Asbjørn Kørvel-Hanquist - Potentielt mo.: 8051988000</v>
      </c>
    </row>
    <row r="1010" spans="2:6" x14ac:dyDescent="0.25">
      <c r="B1010" t="s">
        <v>7218</v>
      </c>
      <c r="C1010" s="356">
        <v>8051229000</v>
      </c>
      <c r="D1010" s="356" t="s">
        <v>4244</v>
      </c>
      <c r="E1010" s="356" t="s">
        <v>4245</v>
      </c>
      <c r="F1010" t="str">
        <f t="shared" si="15"/>
        <v>KØØNH-p; Asbjørn Kørvel-Hansquist - Potentielt: 8051229000</v>
      </c>
    </row>
    <row r="1011" spans="2:6" x14ac:dyDescent="0.25">
      <c r="B1011" t="s">
        <v>9885</v>
      </c>
      <c r="C1011" s="356">
        <v>8052638000</v>
      </c>
      <c r="D1011" s="356" t="s">
        <v>4244</v>
      </c>
      <c r="E1011" s="356" t="s">
        <v>9407</v>
      </c>
      <c r="F1011" t="str">
        <f t="shared" si="15"/>
        <v>KØØNH-p; Den socialt dårligt stillede hoved-halsk: 8052638000</v>
      </c>
    </row>
    <row r="1012" spans="2:6" x14ac:dyDescent="0.25">
      <c r="B1012" t="s">
        <v>11249</v>
      </c>
      <c r="C1012" s="361">
        <v>8052728000</v>
      </c>
      <c r="D1012" s="356" t="s">
        <v>4244</v>
      </c>
      <c r="E1012" s="356" t="s">
        <v>10562</v>
      </c>
      <c r="F1012" t="str">
        <f t="shared" si="15"/>
        <v>KØØNH-p; Diabetes og obstruktiv søvnapnø - en hje: 8052728000</v>
      </c>
    </row>
    <row r="1013" spans="2:6" x14ac:dyDescent="0.25">
      <c r="B1013" t="s">
        <v>7457</v>
      </c>
      <c r="C1013" s="356">
        <v>8052102000</v>
      </c>
      <c r="D1013" s="356" t="s">
        <v>4244</v>
      </c>
      <c r="E1013" s="356" t="s">
        <v>4492</v>
      </c>
      <c r="F1013" t="str">
        <f t="shared" si="15"/>
        <v>KØØNH-p; Effekten af øredræn - et randomiseret k.: 8052102000</v>
      </c>
    </row>
    <row r="1014" spans="2:6" x14ac:dyDescent="0.25">
      <c r="B1014" t="s">
        <v>11285</v>
      </c>
      <c r="C1014" s="361">
        <v>8052775000</v>
      </c>
      <c r="D1014" s="356" t="s">
        <v>4244</v>
      </c>
      <c r="E1014" s="356" t="s">
        <v>10596</v>
      </c>
      <c r="F1014" t="str">
        <f t="shared" si="15"/>
        <v>KØØNH-p; Ektranodal Marginal zone Lymfoner i spyt: 8052775000</v>
      </c>
    </row>
    <row r="1015" spans="2:6" x14ac:dyDescent="0.25">
      <c r="B1015" t="s">
        <v>7455</v>
      </c>
      <c r="C1015" s="356">
        <v>8052100000</v>
      </c>
      <c r="D1015" s="356" t="s">
        <v>4244</v>
      </c>
      <c r="E1015" s="356" t="s">
        <v>4490</v>
      </c>
      <c r="F1015" t="str">
        <f t="shared" si="15"/>
        <v>KØØNH-p; Ida Gillberg Andersen - Obstruktiv Søvn.: 8052100000</v>
      </c>
    </row>
    <row r="1016" spans="2:6" x14ac:dyDescent="0.25">
      <c r="B1016" t="s">
        <v>7541</v>
      </c>
      <c r="C1016" s="356">
        <v>8052207000</v>
      </c>
      <c r="D1016" s="356" t="s">
        <v>4244</v>
      </c>
      <c r="E1016" s="356" t="s">
        <v>4576</v>
      </c>
      <c r="F1016" t="str">
        <f t="shared" si="15"/>
        <v>KØØNH-p; Jakob Gerlach Christensen,  Forebyggels.: 8052207000</v>
      </c>
    </row>
    <row r="1017" spans="2:6" x14ac:dyDescent="0.25">
      <c r="B1017" t="s">
        <v>7352</v>
      </c>
      <c r="C1017" s="356">
        <v>8051910000</v>
      </c>
      <c r="D1017" s="356" t="s">
        <v>4244</v>
      </c>
      <c r="E1017" s="356" t="s">
        <v>4386</v>
      </c>
      <c r="F1017" t="str">
        <f t="shared" si="15"/>
        <v>KØØNH-p; Marianne L. Møller - Introduktionsstip.: 8051910000</v>
      </c>
    </row>
    <row r="1018" spans="2:6" x14ac:dyDescent="0.25">
      <c r="B1018" t="s">
        <v>7648</v>
      </c>
      <c r="C1018" s="356">
        <v>8052375000</v>
      </c>
      <c r="D1018" s="356" t="s">
        <v>4244</v>
      </c>
      <c r="E1018" s="356" t="s">
        <v>4686</v>
      </c>
      <c r="F1018" t="str">
        <f t="shared" si="15"/>
        <v>KØØNH-p; Nille Birk Wulff, Total laryngectomy (1.: 8052375000</v>
      </c>
    </row>
    <row r="1019" spans="2:6" x14ac:dyDescent="0.25">
      <c r="B1019" t="s">
        <v>7631</v>
      </c>
      <c r="C1019" s="356">
        <v>8052355000</v>
      </c>
      <c r="D1019" s="356" t="s">
        <v>4244</v>
      </c>
      <c r="E1019" s="356" t="s">
        <v>4669</v>
      </c>
      <c r="F1019" t="str">
        <f t="shared" si="15"/>
        <v>KØØNH-p; Nille Brik Wulff, Total Laryngectomy : 8052355000</v>
      </c>
    </row>
    <row r="1020" spans="2:6" x14ac:dyDescent="0.25">
      <c r="B1020" t="s">
        <v>7748</v>
      </c>
      <c r="C1020" s="356">
        <v>8071103000</v>
      </c>
      <c r="D1020" s="356" t="s">
        <v>4244</v>
      </c>
      <c r="E1020" s="357" t="s">
        <v>4787</v>
      </c>
      <c r="F1020" t="str">
        <f t="shared" si="15"/>
        <v>KØØNH-p; OSTRO v/Preben Homøe (18-000156): 8071103000</v>
      </c>
    </row>
    <row r="1021" spans="2:6" x14ac:dyDescent="0.25">
      <c r="B1021" t="s">
        <v>11409</v>
      </c>
      <c r="C1021" s="356">
        <v>8071170000</v>
      </c>
      <c r="D1021" s="356" t="s">
        <v>4244</v>
      </c>
      <c r="E1021" s="357" t="s">
        <v>10694</v>
      </c>
      <c r="F1021" t="str">
        <f t="shared" si="15"/>
        <v>KØØNH-p; OXALIS-ØKH SUH v/Preben Homøe (EMN-2020.: 8071170000</v>
      </c>
    </row>
    <row r="1022" spans="2:6" x14ac:dyDescent="0.25">
      <c r="B1022" t="s">
        <v>7428</v>
      </c>
      <c r="C1022" s="356">
        <v>8052056000</v>
      </c>
      <c r="D1022" s="356" t="s">
        <v>4244</v>
      </c>
      <c r="E1022" s="356" t="s">
        <v>4465</v>
      </c>
      <c r="F1022" t="str">
        <f t="shared" si="15"/>
        <v>KØØNH-p; Preben Hansen - Søvnapnø hos børn: 8052056000</v>
      </c>
    </row>
    <row r="1023" spans="2:6" x14ac:dyDescent="0.25">
      <c r="B1023" t="s">
        <v>7416</v>
      </c>
      <c r="C1023" s="356">
        <v>8052038000</v>
      </c>
      <c r="D1023" s="356" t="s">
        <v>4244</v>
      </c>
      <c r="E1023" s="356" t="s">
        <v>4453</v>
      </c>
      <c r="F1023" t="str">
        <f t="shared" si="15"/>
        <v>KØØNH-p; Preben Homøe  - Behandlingsindsats til: 8052038000</v>
      </c>
    </row>
    <row r="1024" spans="2:6" x14ac:dyDescent="0.25">
      <c r="B1024" t="s">
        <v>7538</v>
      </c>
      <c r="C1024" s="356">
        <v>8052201000</v>
      </c>
      <c r="D1024" s="356" t="s">
        <v>4244</v>
      </c>
      <c r="E1024" s="356" t="s">
        <v>4573</v>
      </c>
      <c r="F1024" t="str">
        <f t="shared" si="15"/>
        <v>KØØNH-p; Preben Homøe - BSMB Skolarstipendium: 8052201000</v>
      </c>
    </row>
    <row r="1025" spans="2:6" x14ac:dyDescent="0.25">
      <c r="B1025" t="s">
        <v>7413</v>
      </c>
      <c r="C1025" s="356">
        <v>8052026000</v>
      </c>
      <c r="D1025" s="356" t="s">
        <v>4244</v>
      </c>
      <c r="E1025" s="356" t="s">
        <v>4450</v>
      </c>
      <c r="F1025" t="str">
        <f t="shared" si="15"/>
        <v>KØØNH-p; Preben Homøe - Forskningsfremmende midl.: 8052026000</v>
      </c>
    </row>
    <row r="1026" spans="2:6" x14ac:dyDescent="0.25">
      <c r="B1026" t="s">
        <v>7469</v>
      </c>
      <c r="C1026" s="356">
        <v>8052116000</v>
      </c>
      <c r="D1026" s="356" t="s">
        <v>4244</v>
      </c>
      <c r="E1026" s="356" t="s">
        <v>4505</v>
      </c>
      <c r="F1026" t="str">
        <f t="shared" si="15"/>
        <v>KØØNH-p; Preben Homøe - Øredræn i Grønland: 8052116000</v>
      </c>
    </row>
    <row r="1027" spans="2:6" x14ac:dyDescent="0.25">
      <c r="B1027" t="s">
        <v>7754</v>
      </c>
      <c r="C1027" s="356">
        <v>8071109000</v>
      </c>
      <c r="D1027" s="356" t="s">
        <v>4244</v>
      </c>
      <c r="E1027" s="357" t="s">
        <v>4793</v>
      </c>
      <c r="F1027" t="str">
        <f t="shared" si="15"/>
        <v>KØØNH-p; READ-AV studie v/Preben Homøe (18-000669): 8071109000</v>
      </c>
    </row>
    <row r="1028" spans="2:6" x14ac:dyDescent="0.25">
      <c r="B1028" t="s">
        <v>7454</v>
      </c>
      <c r="C1028" s="356">
        <v>8052099000</v>
      </c>
      <c r="D1028" s="356" t="s">
        <v>4244</v>
      </c>
      <c r="E1028" s="356" t="s">
        <v>4489</v>
      </c>
      <c r="F1028" t="str">
        <f t="shared" si="15"/>
        <v>KØØNH-p; Simon Andreasen - MicroRNA i tåre- og s.: 8052099000</v>
      </c>
    </row>
    <row r="1029" spans="2:6" x14ac:dyDescent="0.25">
      <c r="B1029" t="s">
        <v>9114</v>
      </c>
      <c r="C1029" s="356">
        <v>8052531000</v>
      </c>
      <c r="D1029" s="356" t="s">
        <v>4244</v>
      </c>
      <c r="E1029" s="357" t="s">
        <v>8545</v>
      </c>
      <c r="F1029" t="str">
        <f t="shared" si="15"/>
        <v>KØØNH-p; The encounter with the jealthcare system: 8052531000</v>
      </c>
    </row>
    <row r="1030" spans="2:6" x14ac:dyDescent="0.25">
      <c r="B1030" t="s">
        <v>11278</v>
      </c>
      <c r="C1030" s="361">
        <v>8052766000</v>
      </c>
      <c r="D1030" s="356" t="s">
        <v>4244</v>
      </c>
      <c r="E1030" s="356" t="s">
        <v>10589</v>
      </c>
      <c r="F1030" t="str">
        <f t="shared" si="15"/>
        <v>KØØNH-p; The Zealand Rhinology Symposium v/Mike P: 8052766000</v>
      </c>
    </row>
    <row r="1031" spans="2:6" x14ac:dyDescent="0.25">
      <c r="B1031" t="s">
        <v>9883</v>
      </c>
      <c r="C1031" s="356">
        <v>8052245000</v>
      </c>
      <c r="D1031" s="356" t="s">
        <v>4244</v>
      </c>
      <c r="E1031" s="356" t="s">
        <v>9405</v>
      </c>
      <c r="F1031" t="str">
        <f t="shared" si="15"/>
        <v>KØØNH-p; Thora Skodshøj Thomsen, Patient's Vulner: 8052245000</v>
      </c>
    </row>
    <row r="1032" spans="2:6" x14ac:dyDescent="0.25">
      <c r="B1032" t="s">
        <v>11217</v>
      </c>
      <c r="C1032" s="356">
        <v>8052688000</v>
      </c>
      <c r="D1032" s="356" t="s">
        <v>4244</v>
      </c>
      <c r="E1032" s="356" t="s">
        <v>10530</v>
      </c>
      <c r="F1032" t="str">
        <f t="shared" si="15"/>
        <v>KØØNH-p; Transmyringeal ventilation tube insertio: 8052688000</v>
      </c>
    </row>
    <row r="1033" spans="2:6" x14ac:dyDescent="0.25">
      <c r="B1033" t="s">
        <v>9884</v>
      </c>
      <c r="C1033" s="356">
        <v>8052625000</v>
      </c>
      <c r="D1033" s="356" t="s">
        <v>4244</v>
      </c>
      <c r="E1033" s="359" t="s">
        <v>9406</v>
      </c>
      <c r="F1033" t="str">
        <f t="shared" si="15"/>
        <v>KØØNH-p; Ultralydskursus v/Kåre Håkansson: 8052625000</v>
      </c>
    </row>
    <row r="1034" spans="2:6" x14ac:dyDescent="0.25">
      <c r="B1034" t="s">
        <v>6174</v>
      </c>
      <c r="C1034" s="356" t="s">
        <v>1939</v>
      </c>
      <c r="D1034" s="356" t="s">
        <v>1940</v>
      </c>
      <c r="E1034" s="356" t="s">
        <v>1941</v>
      </c>
      <c r="F1034" t="str">
        <f t="shared" si="15"/>
        <v>MEBILL; Medicoteknik - Billeddiagnostik: 106-2639</v>
      </c>
    </row>
    <row r="1035" spans="2:6" x14ac:dyDescent="0.25">
      <c r="B1035" t="s">
        <v>6173</v>
      </c>
      <c r="C1035" s="356" t="s">
        <v>1936</v>
      </c>
      <c r="D1035" s="356" t="s">
        <v>1937</v>
      </c>
      <c r="E1035" s="356" t="s">
        <v>1938</v>
      </c>
      <c r="F1035" t="str">
        <f t="shared" ref="F1035:F1098" si="16">CONCATENATE(D1035,";"," ",E1035,":"," ",C1035)</f>
        <v>MEBILLNY; Medicoteknik - Billeddiagnostik - Nyk. F: 104-2642</v>
      </c>
    </row>
    <row r="1036" spans="2:6" x14ac:dyDescent="0.25">
      <c r="B1036" t="s">
        <v>6172</v>
      </c>
      <c r="C1036" s="356" t="s">
        <v>1933</v>
      </c>
      <c r="D1036" s="356" t="s">
        <v>1934</v>
      </c>
      <c r="E1036" s="356" t="s">
        <v>1935</v>
      </c>
      <c r="F1036" t="str">
        <f t="shared" si="16"/>
        <v>MEBILLSLAG; Medicoteknik - Billeddiagnostik - Slag.: 102-2633</v>
      </c>
    </row>
    <row r="1037" spans="2:6" x14ac:dyDescent="0.25">
      <c r="B1037" t="s">
        <v>6175</v>
      </c>
      <c r="C1037" s="356" t="s">
        <v>1942</v>
      </c>
      <c r="D1037" s="356" t="s">
        <v>1943</v>
      </c>
      <c r="E1037" s="356" t="s">
        <v>244</v>
      </c>
      <c r="F1037" t="str">
        <f t="shared" si="16"/>
        <v>MEDICO; Medicoteknik: 211-0000</v>
      </c>
    </row>
    <row r="1038" spans="2:6" x14ac:dyDescent="0.25">
      <c r="B1038" t="s">
        <v>6177</v>
      </c>
      <c r="C1038" s="356" t="s">
        <v>1946</v>
      </c>
      <c r="D1038" s="356" t="s">
        <v>1947</v>
      </c>
      <c r="E1038" s="356" t="s">
        <v>244</v>
      </c>
      <c r="F1038" t="str">
        <f t="shared" si="16"/>
        <v>MEDICO-b; Medicoteknik: 214-0000b</v>
      </c>
    </row>
    <row r="1039" spans="2:6" x14ac:dyDescent="0.25">
      <c r="B1039" t="s">
        <v>6176</v>
      </c>
      <c r="C1039" s="356" t="s">
        <v>1944</v>
      </c>
      <c r="D1039" s="356" t="s">
        <v>1945</v>
      </c>
      <c r="E1039" s="356" t="s">
        <v>244</v>
      </c>
      <c r="F1039" t="str">
        <f t="shared" si="16"/>
        <v>MEDICO-j; Medicoteknik: 211-0000j</v>
      </c>
    </row>
    <row r="1040" spans="2:6" x14ac:dyDescent="0.25">
      <c r="B1040" t="s">
        <v>6179</v>
      </c>
      <c r="C1040" s="356" t="s">
        <v>1950</v>
      </c>
      <c r="D1040" s="356" t="s">
        <v>1951</v>
      </c>
      <c r="E1040" s="356" t="s">
        <v>1952</v>
      </c>
      <c r="F1040" t="str">
        <f t="shared" si="16"/>
        <v>MEDILA; Stoppet enhed (549): 811-1802</v>
      </c>
    </row>
    <row r="1041" spans="2:6" x14ac:dyDescent="0.25">
      <c r="B1041" t="s">
        <v>6178</v>
      </c>
      <c r="C1041" s="356" t="s">
        <v>1948</v>
      </c>
      <c r="D1041" s="356" t="s">
        <v>1949</v>
      </c>
      <c r="E1041" s="356" t="s">
        <v>586</v>
      </c>
      <c r="F1041" t="str">
        <f t="shared" si="16"/>
        <v>MEGENEA; Medicoteknik - Generel - A: 811-1517</v>
      </c>
    </row>
    <row r="1042" spans="2:6" x14ac:dyDescent="0.25">
      <c r="B1042" t="s">
        <v>6306</v>
      </c>
      <c r="C1042" s="356" t="s">
        <v>2233</v>
      </c>
      <c r="D1042" s="356" t="s">
        <v>2234</v>
      </c>
      <c r="E1042" s="356" t="s">
        <v>2235</v>
      </c>
      <c r="F1042" t="str">
        <f t="shared" si="16"/>
        <v>NAEJENDRNY; Ejendomsdrift Nakskov (K): 811-2948</v>
      </c>
    </row>
    <row r="1043" spans="2:6" x14ac:dyDescent="0.25">
      <c r="B1043" t="s">
        <v>6299</v>
      </c>
      <c r="C1043" s="356" t="s">
        <v>2215</v>
      </c>
      <c r="D1043" s="356" t="s">
        <v>2216</v>
      </c>
      <c r="E1043" s="356" t="s">
        <v>2217</v>
      </c>
      <c r="F1043" t="str">
        <f t="shared" si="16"/>
        <v>NAMEDIASNY; Amb. Sundhedscent. - Intern med. - Naks.: 109-2869</v>
      </c>
    </row>
    <row r="1044" spans="2:6" x14ac:dyDescent="0.25">
      <c r="B1044" t="s">
        <v>6298</v>
      </c>
      <c r="C1044" s="356" t="s">
        <v>2212</v>
      </c>
      <c r="D1044" s="356" t="s">
        <v>2213</v>
      </c>
      <c r="E1044" s="356" t="s">
        <v>2214</v>
      </c>
      <c r="F1044" t="str">
        <f t="shared" si="16"/>
        <v>NAMEDISENY; Sek. Sundh.cent. - Int. med. - Naks.: 109-2868</v>
      </c>
    </row>
    <row r="1045" spans="2:6" x14ac:dyDescent="0.25">
      <c r="B1045" t="s">
        <v>6731</v>
      </c>
      <c r="C1045" s="356" t="s">
        <v>3289</v>
      </c>
      <c r="D1045" s="356" t="s">
        <v>3290</v>
      </c>
      <c r="E1045" s="356" t="s">
        <v>3291</v>
      </c>
      <c r="F1045" t="str">
        <f t="shared" si="16"/>
        <v>NSRFÆLOPKU; Opkvalificering af kliniske undervisere: 811-2752</v>
      </c>
    </row>
    <row r="1046" spans="2:6" x14ac:dyDescent="0.25">
      <c r="B1046" t="s">
        <v>8804</v>
      </c>
      <c r="C1046" s="361">
        <v>8055348000</v>
      </c>
      <c r="D1046" s="356" t="s">
        <v>2276</v>
      </c>
      <c r="E1046" s="356" t="s">
        <v>8253</v>
      </c>
      <c r="F1046" t="str">
        <f t="shared" si="16"/>
        <v>NSRSYGEHUS-p; Børn med Juvenil Idoopatisk: 8055348000</v>
      </c>
    </row>
    <row r="1047" spans="2:6" x14ac:dyDescent="0.25">
      <c r="B1047" t="s">
        <v>6367</v>
      </c>
      <c r="C1047" s="356">
        <v>8055704000</v>
      </c>
      <c r="D1047" s="356" t="s">
        <v>2276</v>
      </c>
      <c r="E1047" s="356" t="s">
        <v>2347</v>
      </c>
      <c r="F1047" t="str">
        <f t="shared" si="16"/>
        <v>NSRSYGEHUS-p; Charlotte Paaske Simony - Sygd./sundh.: 8055704000</v>
      </c>
    </row>
    <row r="1048" spans="2:6" x14ac:dyDescent="0.25">
      <c r="B1048" t="s">
        <v>11099</v>
      </c>
      <c r="C1048" s="356">
        <v>8056161000</v>
      </c>
      <c r="D1048" s="356" t="s">
        <v>2276</v>
      </c>
      <c r="E1048" s="356" t="s">
        <v>10378</v>
      </c>
      <c r="F1048" t="str">
        <f t="shared" si="16"/>
        <v>NSRSYGEHUS-p; COVID-19 PROJEKTER: 8056161000</v>
      </c>
    </row>
    <row r="1049" spans="2:6" x14ac:dyDescent="0.25">
      <c r="B1049" t="s">
        <v>6325</v>
      </c>
      <c r="C1049" s="361">
        <v>8053220000</v>
      </c>
      <c r="D1049" s="356" t="s">
        <v>2276</v>
      </c>
      <c r="E1049" s="356" t="s">
        <v>2282</v>
      </c>
      <c r="F1049" t="str">
        <f t="shared" si="16"/>
        <v>NSRSYGEHUS-p; DANISHø: 8053220000</v>
      </c>
    </row>
    <row r="1050" spans="2:6" x14ac:dyDescent="0.25">
      <c r="B1050" t="s">
        <v>6406</v>
      </c>
      <c r="C1050" s="361">
        <v>8056011000</v>
      </c>
      <c r="D1050" s="356" t="s">
        <v>2276</v>
      </c>
      <c r="E1050" s="356" t="s">
        <v>2442</v>
      </c>
      <c r="F1050" t="str">
        <f t="shared" si="16"/>
        <v>NSRSYGEHUS-p; Den multisyge patient COPD – Thor Brygge: 8056011000</v>
      </c>
    </row>
    <row r="1051" spans="2:6" x14ac:dyDescent="0.25">
      <c r="B1051" t="s">
        <v>6373</v>
      </c>
      <c r="C1051" s="361">
        <v>8055756000</v>
      </c>
      <c r="D1051" s="356" t="s">
        <v>2276</v>
      </c>
      <c r="E1051" s="356" t="s">
        <v>2354</v>
      </c>
      <c r="F1051" t="str">
        <f t="shared" si="16"/>
        <v>NSRSYGEHUS-p; Derya Carkaci - Aerococcus Infective End: 8055756000</v>
      </c>
    </row>
    <row r="1052" spans="2:6" x14ac:dyDescent="0.25">
      <c r="B1052" t="s">
        <v>11138</v>
      </c>
      <c r="C1052" s="356">
        <v>8107021000</v>
      </c>
      <c r="D1052" s="356" t="s">
        <v>2276</v>
      </c>
      <c r="E1052" s="356" t="s">
        <v>10420</v>
      </c>
      <c r="F1052" t="str">
        <f t="shared" si="16"/>
        <v>NSRSYGEHUS-p; ESCAPE Grant Agreement - EU-projekt: 8107021000</v>
      </c>
    </row>
    <row r="1053" spans="2:6" x14ac:dyDescent="0.25">
      <c r="B1053" t="s">
        <v>6405</v>
      </c>
      <c r="C1053" s="361">
        <v>8056010000</v>
      </c>
      <c r="D1053" s="356" t="s">
        <v>2276</v>
      </c>
      <c r="E1053" s="356" t="s">
        <v>2441</v>
      </c>
      <c r="F1053" t="str">
        <f t="shared" si="16"/>
        <v>NSRSYGEHUS-p; EXTRA Gigtforeningen - Pætur Holm - Eks.: 8056010000</v>
      </c>
    </row>
    <row r="1054" spans="2:6" x14ac:dyDescent="0.25">
      <c r="B1054" t="s">
        <v>6431</v>
      </c>
      <c r="C1054" s="356">
        <v>8107009000</v>
      </c>
      <c r="D1054" s="356" t="s">
        <v>2276</v>
      </c>
      <c r="E1054" s="356" t="s">
        <v>2496</v>
      </c>
      <c r="F1054" t="str">
        <f t="shared" si="16"/>
        <v>NSRSYGEHUS-p; Gisela Felkl - Vital Sign Monitor. Netv.: 8107009000</v>
      </c>
    </row>
    <row r="1055" spans="2:6" x14ac:dyDescent="0.25">
      <c r="B1055" t="s">
        <v>6429</v>
      </c>
      <c r="C1055" s="356">
        <v>8107002000</v>
      </c>
      <c r="D1055" s="356" t="s">
        <v>2276</v>
      </c>
      <c r="E1055" s="356" t="s">
        <v>2494</v>
      </c>
      <c r="F1055" t="str">
        <f t="shared" si="16"/>
        <v>NSRSYGEHUS-p; Innovationskompetencer i Sundhedsvæsenet: 8107002000</v>
      </c>
    </row>
    <row r="1056" spans="2:6" x14ac:dyDescent="0.25">
      <c r="B1056" t="s">
        <v>9886</v>
      </c>
      <c r="C1056" s="356">
        <v>8107018000</v>
      </c>
      <c r="D1056" s="356" t="s">
        <v>2276</v>
      </c>
      <c r="E1056" s="356" t="s">
        <v>9408</v>
      </c>
      <c r="F1056" t="str">
        <f t="shared" si="16"/>
        <v>NSRSYGEHUS-p; INTERREG-Projekt Bonebank: 8107018000</v>
      </c>
    </row>
    <row r="1057" spans="2:6" x14ac:dyDescent="0.25">
      <c r="B1057" t="s">
        <v>6430</v>
      </c>
      <c r="C1057" s="356">
        <v>8107005000</v>
      </c>
      <c r="D1057" s="356" t="s">
        <v>2276</v>
      </c>
      <c r="E1057" s="356" t="s">
        <v>2495</v>
      </c>
      <c r="F1057" t="str">
        <f t="shared" si="16"/>
        <v>NSRSYGEHUS-p; KFFB - Kræftforskning Fehmernbelt: 8107005000</v>
      </c>
    </row>
    <row r="1058" spans="2:6" x14ac:dyDescent="0.25">
      <c r="B1058" t="s">
        <v>6385</v>
      </c>
      <c r="C1058" s="356">
        <v>8055905000</v>
      </c>
      <c r="D1058" s="356" t="s">
        <v>2276</v>
      </c>
      <c r="E1058" s="356" t="s">
        <v>2372</v>
      </c>
      <c r="F1058" t="str">
        <f t="shared" si="16"/>
        <v>NSRSYGEHUS-p; Kim Christensens projekt: 8055905000</v>
      </c>
    </row>
    <row r="1059" spans="2:6" x14ac:dyDescent="0.25">
      <c r="B1059" t="s">
        <v>6371</v>
      </c>
      <c r="C1059" s="361">
        <v>8055752000</v>
      </c>
      <c r="D1059" s="356" t="s">
        <v>2276</v>
      </c>
      <c r="E1059" s="356" t="s">
        <v>2352</v>
      </c>
      <c r="F1059" t="str">
        <f t="shared" si="16"/>
        <v>NSRSYGEHUS-p; KRAM-projektet: 8055752000</v>
      </c>
    </row>
    <row r="1060" spans="2:6" x14ac:dyDescent="0.25">
      <c r="B1060" t="s">
        <v>6360</v>
      </c>
      <c r="C1060" s="356">
        <v>8055393000</v>
      </c>
      <c r="D1060" s="356" t="s">
        <v>2276</v>
      </c>
      <c r="E1060" s="356" t="s">
        <v>2334</v>
      </c>
      <c r="F1060" t="str">
        <f t="shared" si="16"/>
        <v>NSRSYGEHUS-p; Line Lindahl Hjelmroth - Ergot. Interv.: 8055393000</v>
      </c>
    </row>
    <row r="1061" spans="2:6" x14ac:dyDescent="0.25">
      <c r="B1061" t="s">
        <v>6370</v>
      </c>
      <c r="C1061" s="356">
        <v>8055744000</v>
      </c>
      <c r="D1061" s="356" t="s">
        <v>2276</v>
      </c>
      <c r="E1061" s="356" t="s">
        <v>2351</v>
      </c>
      <c r="F1061" t="str">
        <f t="shared" si="16"/>
        <v>NSRSYGEHUS-p; Michael Markussen - sygeplejedokument.: 8055744000</v>
      </c>
    </row>
    <row r="1062" spans="2:6" x14ac:dyDescent="0.25">
      <c r="B1062" t="s">
        <v>11132</v>
      </c>
      <c r="C1062" s="356">
        <v>8056211000</v>
      </c>
      <c r="D1062" s="356" t="s">
        <v>2276</v>
      </c>
      <c r="E1062" s="356" t="s">
        <v>10413</v>
      </c>
      <c r="F1062" t="str">
        <f t="shared" si="16"/>
        <v>NSRSYGEHUS-p; Model projektet - Anne Frølich - Intern: 8056211000</v>
      </c>
    </row>
    <row r="1063" spans="2:6" x14ac:dyDescent="0.25">
      <c r="B1063" t="s">
        <v>6396</v>
      </c>
      <c r="C1063" s="361">
        <v>8055961000</v>
      </c>
      <c r="D1063" s="356" t="s">
        <v>2276</v>
      </c>
      <c r="E1063" s="356" t="s">
        <v>2406</v>
      </c>
      <c r="F1063" t="str">
        <f t="shared" si="16"/>
        <v>NSRSYGEHUS-p; Ph.d. Martin Heyn Sørensen -  Cardiac m.: 8055961000</v>
      </c>
    </row>
    <row r="1064" spans="2:6" x14ac:dyDescent="0.25">
      <c r="B1064" t="s">
        <v>6399</v>
      </c>
      <c r="C1064" s="361">
        <v>8055982000</v>
      </c>
      <c r="D1064" s="356" t="s">
        <v>2276</v>
      </c>
      <c r="E1064" s="356" t="s">
        <v>2423</v>
      </c>
      <c r="F1064" t="str">
        <f t="shared" si="16"/>
        <v>NSRSYGEHUS-p; Pracetamol and NSAID (PANSAID) in combi.: 8055982000</v>
      </c>
    </row>
    <row r="1065" spans="2:6" x14ac:dyDescent="0.25">
      <c r="B1065" t="s">
        <v>6401</v>
      </c>
      <c r="C1065" s="361">
        <v>8055984000</v>
      </c>
      <c r="D1065" s="356" t="s">
        <v>2276</v>
      </c>
      <c r="E1065" s="356" t="s">
        <v>2425</v>
      </c>
      <c r="F1065" t="str">
        <f t="shared" si="16"/>
        <v>NSRSYGEHUS-p; Projekt Atibar - Uffe Bødtger: 8055984000</v>
      </c>
    </row>
    <row r="1066" spans="2:6" x14ac:dyDescent="0.25">
      <c r="B1066" t="s">
        <v>11127</v>
      </c>
      <c r="C1066" s="356">
        <v>8056205000</v>
      </c>
      <c r="D1066" s="356" t="s">
        <v>2276</v>
      </c>
      <c r="E1066" s="357" t="s">
        <v>10408</v>
      </c>
      <c r="F1066" t="str">
        <f t="shared" si="16"/>
        <v>NSRSYGEHUS-p; Projekt omkring patientindragelse - Bent: 8056205000</v>
      </c>
    </row>
    <row r="1067" spans="2:6" x14ac:dyDescent="0.25">
      <c r="B1067" t="s">
        <v>11124</v>
      </c>
      <c r="C1067" s="356">
        <v>8056202000</v>
      </c>
      <c r="D1067" s="356" t="s">
        <v>2276</v>
      </c>
      <c r="E1067" s="357" t="s">
        <v>10405</v>
      </c>
      <c r="F1067" t="str">
        <f t="shared" si="16"/>
        <v>NSRSYGEHUS-p; Projekt omkring ældre sårbare patienter : 8056202000</v>
      </c>
    </row>
    <row r="1068" spans="2:6" x14ac:dyDescent="0.25">
      <c r="B1068" t="s">
        <v>6375</v>
      </c>
      <c r="C1068" s="356">
        <v>8055843000</v>
      </c>
      <c r="D1068" s="356" t="s">
        <v>2276</v>
      </c>
      <c r="E1068" s="356" t="s">
        <v>2357</v>
      </c>
      <c r="F1068" t="str">
        <f t="shared" si="16"/>
        <v>NSRSYGEHUS-p; Projekt Sygdom og sundhed i hverdagen: 8055843000</v>
      </c>
    </row>
    <row r="1069" spans="2:6" x14ac:dyDescent="0.25">
      <c r="B1069" t="s">
        <v>11125</v>
      </c>
      <c r="C1069" s="356">
        <v>8056203000</v>
      </c>
      <c r="D1069" s="356" t="s">
        <v>2276</v>
      </c>
      <c r="E1069" s="357" t="s">
        <v>10406</v>
      </c>
      <c r="F1069" t="str">
        <f t="shared" si="16"/>
        <v>NSRSYGEHUS-p; Regionalt projekt om knogleskørhed - Ben: 8056203000</v>
      </c>
    </row>
    <row r="1070" spans="2:6" x14ac:dyDescent="0.25">
      <c r="B1070" t="s">
        <v>6322</v>
      </c>
      <c r="C1070" s="356">
        <v>1152001111</v>
      </c>
      <c r="D1070" s="356" t="s">
        <v>2276</v>
      </c>
      <c r="E1070" s="356" t="s">
        <v>2278</v>
      </c>
      <c r="F1070" t="str">
        <f t="shared" si="16"/>
        <v>NSRSYGEHUS-p; Styrket indsats for unge med hj.sk. Løn: 1152001111</v>
      </c>
    </row>
    <row r="1071" spans="2:6" x14ac:dyDescent="0.25">
      <c r="B1071" t="s">
        <v>6377</v>
      </c>
      <c r="C1071" s="356">
        <v>8055852000</v>
      </c>
      <c r="D1071" s="356" t="s">
        <v>2276</v>
      </c>
      <c r="E1071" s="356" t="s">
        <v>2360</v>
      </c>
      <c r="F1071" t="str">
        <f t="shared" si="16"/>
        <v>NSRSYGEHUS-p; Uffe Bødtger - projekt Terranova: 8055852000</v>
      </c>
    </row>
    <row r="1072" spans="2:6" x14ac:dyDescent="0.25">
      <c r="B1072" t="s">
        <v>6362</v>
      </c>
      <c r="C1072" s="361">
        <v>8055562000</v>
      </c>
      <c r="D1072" s="356" t="s">
        <v>2276</v>
      </c>
      <c r="E1072" s="356" t="s">
        <v>2339</v>
      </c>
      <c r="F1072" t="str">
        <f t="shared" si="16"/>
        <v>NSRSYGEHUS-p; Uffe Bødtger/Simon Reuter - CAPOW: 8055562000</v>
      </c>
    </row>
    <row r="1073" spans="2:6" x14ac:dyDescent="0.25">
      <c r="B1073" t="s">
        <v>11123</v>
      </c>
      <c r="C1073" s="356">
        <v>8056201000</v>
      </c>
      <c r="D1073" s="356" t="s">
        <v>2276</v>
      </c>
      <c r="E1073" s="357" t="s">
        <v>10404</v>
      </c>
      <c r="F1073" t="str">
        <f t="shared" si="16"/>
        <v>NSRSYGEHUS-p; Understøttelse af Medicinstuderende - Le: 8056201000</v>
      </c>
    </row>
    <row r="1074" spans="2:6" x14ac:dyDescent="0.25">
      <c r="B1074" t="s">
        <v>6369</v>
      </c>
      <c r="C1074" s="356">
        <v>8055740000</v>
      </c>
      <c r="D1074" s="356" t="s">
        <v>2276</v>
      </c>
      <c r="E1074" s="356" t="s">
        <v>2350</v>
      </c>
      <c r="F1074" t="str">
        <f t="shared" si="16"/>
        <v>NSRSYGEHUS-p; Aase Bjerring - MRSA: 8055740000</v>
      </c>
    </row>
    <row r="1075" spans="2:6" x14ac:dyDescent="0.25">
      <c r="B1075" t="s">
        <v>6296</v>
      </c>
      <c r="C1075" s="356" t="s">
        <v>2206</v>
      </c>
      <c r="D1075" s="356" t="s">
        <v>2207</v>
      </c>
      <c r="E1075" s="356" t="s">
        <v>2208</v>
      </c>
      <c r="F1075" t="str">
        <f t="shared" si="16"/>
        <v>NYADMTEKN; Teknik - Drifts- og serv.afd. - Nyk. F.: 104-2921</v>
      </c>
    </row>
    <row r="1076" spans="2:6" x14ac:dyDescent="0.25">
      <c r="B1076" t="s">
        <v>6255</v>
      </c>
      <c r="C1076" s="356" t="s">
        <v>2087</v>
      </c>
      <c r="D1076" s="356" t="s">
        <v>2088</v>
      </c>
      <c r="E1076" s="356" t="s">
        <v>2089</v>
      </c>
      <c r="F1076" t="str">
        <f t="shared" si="16"/>
        <v>NYAKUT; Akutafdelingen - Nykøbing F.: 104-2850</v>
      </c>
    </row>
    <row r="1077" spans="2:6" x14ac:dyDescent="0.25">
      <c r="B1077" t="s">
        <v>6260</v>
      </c>
      <c r="C1077" s="356" t="s">
        <v>2102</v>
      </c>
      <c r="D1077" s="356" t="s">
        <v>2103</v>
      </c>
      <c r="E1077" s="356" t="s">
        <v>2104</v>
      </c>
      <c r="F1077" t="str">
        <f t="shared" si="16"/>
        <v>NYAKUT1; Skadest./traumer(AKUT1)-Akutafd.-Nyk. F.: 104-2856</v>
      </c>
    </row>
    <row r="1078" spans="2:6" x14ac:dyDescent="0.25">
      <c r="B1078" t="s">
        <v>6258</v>
      </c>
      <c r="C1078" s="356" t="s">
        <v>2096</v>
      </c>
      <c r="D1078" s="356" t="s">
        <v>2097</v>
      </c>
      <c r="E1078" s="356" t="s">
        <v>2098</v>
      </c>
      <c r="F1078" t="str">
        <f t="shared" si="16"/>
        <v>NYAKUT2; Stoppet enhed (506): 104-2854</v>
      </c>
    </row>
    <row r="1079" spans="2:6" x14ac:dyDescent="0.25">
      <c r="B1079" t="s">
        <v>6259</v>
      </c>
      <c r="C1079" s="356" t="s">
        <v>2099</v>
      </c>
      <c r="D1079" s="356" t="s">
        <v>2100</v>
      </c>
      <c r="E1079" s="356" t="s">
        <v>2101</v>
      </c>
      <c r="F1079" t="str">
        <f t="shared" si="16"/>
        <v>NYAKUT3; Modt./obs.senge (AKUT3)-Akutafd.-Nyk. F.: 104-2855</v>
      </c>
    </row>
    <row r="1080" spans="2:6" x14ac:dyDescent="0.25">
      <c r="B1080" t="s">
        <v>6261</v>
      </c>
      <c r="C1080" s="356" t="s">
        <v>2105</v>
      </c>
      <c r="D1080" s="356" t="s">
        <v>2106</v>
      </c>
      <c r="E1080" s="356" t="s">
        <v>2107</v>
      </c>
      <c r="F1080" t="str">
        <f t="shared" si="16"/>
        <v>NYAKUTFORS; Driftsmæssig forsk. - Akut - Nyk. F. (K): 104-2858</v>
      </c>
    </row>
    <row r="1081" spans="2:6" x14ac:dyDescent="0.25">
      <c r="B1081" t="s">
        <v>6256</v>
      </c>
      <c r="C1081" s="356" t="s">
        <v>2090</v>
      </c>
      <c r="D1081" s="356" t="s">
        <v>2091</v>
      </c>
      <c r="E1081" s="356" t="s">
        <v>2092</v>
      </c>
      <c r="F1081" t="str">
        <f t="shared" si="16"/>
        <v>NYAKUTFÆL1; Fælles 1 - Akutafdelingen - Nykøbing F.: 104-2851</v>
      </c>
    </row>
    <row r="1082" spans="2:6" x14ac:dyDescent="0.25">
      <c r="B1082" t="s">
        <v>6257</v>
      </c>
      <c r="C1082" s="356" t="s">
        <v>2093</v>
      </c>
      <c r="D1082" s="356" t="s">
        <v>2094</v>
      </c>
      <c r="E1082" s="356" t="s">
        <v>2095</v>
      </c>
      <c r="F1082" t="str">
        <f t="shared" si="16"/>
        <v>NYAKUTFÆL2; Fælles 2 - Akutafdelingen - Nykøbing F.: 104-2852</v>
      </c>
    </row>
    <row r="1083" spans="2:6" x14ac:dyDescent="0.25">
      <c r="B1083" t="s">
        <v>6227</v>
      </c>
      <c r="C1083" s="356">
        <v>8056066000</v>
      </c>
      <c r="D1083" s="356" t="s">
        <v>1976</v>
      </c>
      <c r="E1083" s="356" t="s">
        <v>2011</v>
      </c>
      <c r="F1083" t="str">
        <f t="shared" si="16"/>
        <v>NYAKUT-p; Demensvenligt sygehus Nykøbing F., Tom : 8056066000</v>
      </c>
    </row>
    <row r="1084" spans="2:6" x14ac:dyDescent="0.25">
      <c r="B1084" t="s">
        <v>6197</v>
      </c>
      <c r="C1084" s="356">
        <v>8055841000</v>
      </c>
      <c r="D1084" s="356" t="s">
        <v>1976</v>
      </c>
      <c r="E1084" s="356" t="s">
        <v>1977</v>
      </c>
      <c r="F1084" t="str">
        <f t="shared" si="16"/>
        <v>NYAKUT-p; Rejselegat - Posterkonkurrence: 8055841000</v>
      </c>
    </row>
    <row r="1085" spans="2:6" x14ac:dyDescent="0.25">
      <c r="B1085" t="s">
        <v>9887</v>
      </c>
      <c r="C1085" s="356">
        <v>8056137000</v>
      </c>
      <c r="D1085" s="356" t="s">
        <v>1976</v>
      </c>
      <c r="E1085" s="356" t="s">
        <v>9409</v>
      </c>
      <c r="F1085" t="str">
        <f t="shared" si="16"/>
        <v>NYAKUT-p; Tryghedspersoner demens projekt: 8056137000</v>
      </c>
    </row>
    <row r="1086" spans="2:6" x14ac:dyDescent="0.25">
      <c r="B1086" t="s">
        <v>6220</v>
      </c>
      <c r="C1086" s="356">
        <v>8055999000</v>
      </c>
      <c r="D1086" s="356" t="s">
        <v>1976</v>
      </c>
      <c r="E1086" s="356" t="s">
        <v>2003</v>
      </c>
      <c r="F1086" t="str">
        <f t="shared" si="16"/>
        <v>NYAKUT-p; Udkørende Akutlæge service NFS: 8055999000</v>
      </c>
    </row>
    <row r="1087" spans="2:6" x14ac:dyDescent="0.25">
      <c r="B1087" t="s">
        <v>6232</v>
      </c>
      <c r="C1087" s="356" t="s">
        <v>2017</v>
      </c>
      <c r="D1087" s="356" t="s">
        <v>2018</v>
      </c>
      <c r="E1087" s="356" t="s">
        <v>2019</v>
      </c>
      <c r="F1087" t="str">
        <f t="shared" si="16"/>
        <v>NYANÆS; Anæstesi - Nykøbing F.: 104-2800</v>
      </c>
    </row>
    <row r="1088" spans="2:6" x14ac:dyDescent="0.25">
      <c r="B1088" t="s">
        <v>8789</v>
      </c>
      <c r="C1088" s="356" t="s">
        <v>2034</v>
      </c>
      <c r="D1088" s="356" t="s">
        <v>8230</v>
      </c>
      <c r="E1088" s="356" t="s">
        <v>8231</v>
      </c>
      <c r="F1088" t="str">
        <f t="shared" si="16"/>
        <v>NYANÆSANÆS; Anæstesi - Anæstesi - Nyk. F.: 104-2806</v>
      </c>
    </row>
    <row r="1089" spans="2:6" x14ac:dyDescent="0.25">
      <c r="B1089" t="s">
        <v>6233</v>
      </c>
      <c r="C1089" s="356" t="s">
        <v>2020</v>
      </c>
      <c r="D1089" s="356" t="s">
        <v>2021</v>
      </c>
      <c r="E1089" s="356" t="s">
        <v>2022</v>
      </c>
      <c r="F1089" t="str">
        <f t="shared" si="16"/>
        <v>NYANÆSFÆL1; Fælles1 - Anæstesi - Nykøbing F.: 104-2801</v>
      </c>
    </row>
    <row r="1090" spans="2:6" x14ac:dyDescent="0.25">
      <c r="B1090" t="s">
        <v>6234</v>
      </c>
      <c r="C1090" s="356" t="s">
        <v>2023</v>
      </c>
      <c r="D1090" s="356" t="s">
        <v>2024</v>
      </c>
      <c r="E1090" s="356" t="s">
        <v>2025</v>
      </c>
      <c r="F1090" t="str">
        <f t="shared" si="16"/>
        <v>NYANÆSFÆL2; Fælles2 - Anæstesi - Nykøbing F.: 104-2802</v>
      </c>
    </row>
    <row r="1091" spans="2:6" x14ac:dyDescent="0.25">
      <c r="B1091" t="s">
        <v>8788</v>
      </c>
      <c r="C1091" s="356" t="s">
        <v>2029</v>
      </c>
      <c r="D1091" s="356" t="s">
        <v>2030</v>
      </c>
      <c r="E1091" s="356" t="s">
        <v>8229</v>
      </c>
      <c r="F1091" t="str">
        <f t="shared" si="16"/>
        <v>NYANÆSINTE; Intensiv/opvågn. - Anæstesi - Nykøbing F: 104-2804</v>
      </c>
    </row>
    <row r="1092" spans="2:6" x14ac:dyDescent="0.25">
      <c r="B1092" t="s">
        <v>6235</v>
      </c>
      <c r="C1092" s="356" t="s">
        <v>2026</v>
      </c>
      <c r="D1092" s="356" t="s">
        <v>2027</v>
      </c>
      <c r="E1092" s="356" t="s">
        <v>2028</v>
      </c>
      <c r="F1092" t="str">
        <f t="shared" si="16"/>
        <v>NYANÆSOPER; Operation - Anæstesi - Nykøbing F.: 104-2803</v>
      </c>
    </row>
    <row r="1093" spans="2:6" x14ac:dyDescent="0.25">
      <c r="B1093" t="s">
        <v>6181</v>
      </c>
      <c r="C1093" s="356">
        <v>8055020000</v>
      </c>
      <c r="D1093" s="356" t="s">
        <v>1953</v>
      </c>
      <c r="E1093" s="356" t="s">
        <v>1955</v>
      </c>
      <c r="F1093" t="str">
        <f t="shared" si="16"/>
        <v>NYANÆS-p; Aktiviteter til styrkelse af organdonan.: 8055020000</v>
      </c>
    </row>
    <row r="1094" spans="2:6" x14ac:dyDescent="0.25">
      <c r="B1094" t="s">
        <v>6180</v>
      </c>
      <c r="C1094" s="356">
        <v>8055019000</v>
      </c>
      <c r="D1094" s="356" t="s">
        <v>1953</v>
      </c>
      <c r="E1094" s="356" t="s">
        <v>1954</v>
      </c>
      <c r="F1094" t="str">
        <f t="shared" si="16"/>
        <v>NYANÆS-p; Kija Lin Østergaard - Outreach: 8055019000</v>
      </c>
    </row>
    <row r="1095" spans="2:6" x14ac:dyDescent="0.25">
      <c r="B1095" t="s">
        <v>11054</v>
      </c>
      <c r="C1095" s="356">
        <v>8056163000</v>
      </c>
      <c r="D1095" s="356" t="s">
        <v>1953</v>
      </c>
      <c r="E1095" s="356" t="s">
        <v>10338</v>
      </c>
      <c r="F1095" t="str">
        <f t="shared" si="16"/>
        <v>NYANÆS-p; Safe Brain Initiative: 8056163000</v>
      </c>
    </row>
    <row r="1096" spans="2:6" x14ac:dyDescent="0.25">
      <c r="B1096" t="s">
        <v>6229</v>
      </c>
      <c r="C1096" s="356">
        <v>8056083000</v>
      </c>
      <c r="D1096" s="356" t="s">
        <v>1953</v>
      </c>
      <c r="E1096" s="356" t="s">
        <v>2013</v>
      </c>
      <c r="F1096" t="str">
        <f t="shared" si="16"/>
        <v>NYANÆS-p; SGI midler Sandra Viggers - Øget patien.: 8056083000</v>
      </c>
    </row>
    <row r="1097" spans="2:6" x14ac:dyDescent="0.25">
      <c r="B1097" t="s">
        <v>6188</v>
      </c>
      <c r="C1097" s="356">
        <v>8055372000</v>
      </c>
      <c r="D1097" s="356" t="s">
        <v>1953</v>
      </c>
      <c r="E1097" s="356" t="s">
        <v>1965</v>
      </c>
      <c r="F1097" t="str">
        <f t="shared" si="16"/>
        <v>NYANÆS-p; Simulationstræning af tværfaglige teams: 8055372000</v>
      </c>
    </row>
    <row r="1098" spans="2:6" x14ac:dyDescent="0.25">
      <c r="B1098" t="s">
        <v>11051</v>
      </c>
      <c r="C1098" s="356">
        <v>8056158000</v>
      </c>
      <c r="D1098" s="356" t="s">
        <v>1953</v>
      </c>
      <c r="E1098" s="356" t="s">
        <v>10335</v>
      </c>
      <c r="F1098" t="str">
        <f t="shared" si="16"/>
        <v>NYANÆS-p; VAM-IHCA, Anæstesi NFS: 8056158000</v>
      </c>
    </row>
    <row r="1099" spans="2:6" x14ac:dyDescent="0.25">
      <c r="B1099" t="s">
        <v>6236</v>
      </c>
      <c r="C1099" s="356" t="s">
        <v>2031</v>
      </c>
      <c r="D1099" s="356" t="s">
        <v>2032</v>
      </c>
      <c r="E1099" s="356" t="s">
        <v>2033</v>
      </c>
      <c r="F1099" t="str">
        <f t="shared" ref="F1099:F1162" si="17">CONCATENATE(D1099,";"," ",E1099,":"," ",C1099)</f>
        <v>NYANÆSSTER; Sterilcentralen - Anæstesi - Nykøbing F.: 104-2805</v>
      </c>
    </row>
    <row r="1100" spans="2:6" x14ac:dyDescent="0.25">
      <c r="B1100" t="s">
        <v>6286</v>
      </c>
      <c r="C1100" s="356" t="s">
        <v>2180</v>
      </c>
      <c r="D1100" s="356" t="s">
        <v>1151</v>
      </c>
      <c r="E1100" s="356" t="s">
        <v>1152</v>
      </c>
      <c r="F1100" t="str">
        <f t="shared" si="17"/>
        <v>NYARMIHO; Arbejdsmedicin - Nykøbing F.: 104-2900</v>
      </c>
    </row>
    <row r="1101" spans="2:6" x14ac:dyDescent="0.25">
      <c r="B1101" t="s">
        <v>6287</v>
      </c>
      <c r="C1101" s="356" t="s">
        <v>2181</v>
      </c>
      <c r="D1101" s="356" t="s">
        <v>1151</v>
      </c>
      <c r="E1101" s="356" t="s">
        <v>1152</v>
      </c>
      <c r="F1101" t="str">
        <f t="shared" si="17"/>
        <v>NYARMIHO; Arbejdsmedicin - Nykøbing F.: 104-2902</v>
      </c>
    </row>
    <row r="1102" spans="2:6" x14ac:dyDescent="0.25">
      <c r="B1102" t="s">
        <v>5886</v>
      </c>
      <c r="C1102" s="356" t="s">
        <v>1150</v>
      </c>
      <c r="D1102" s="356" t="s">
        <v>1151</v>
      </c>
      <c r="E1102" s="356" t="s">
        <v>1152</v>
      </c>
      <c r="F1102" t="str">
        <f t="shared" si="17"/>
        <v>NYARMIHO; Arbejdsmedicin - Nykøbing F.: 104-7223</v>
      </c>
    </row>
    <row r="1103" spans="2:6" x14ac:dyDescent="0.25">
      <c r="B1103" t="s">
        <v>6191</v>
      </c>
      <c r="C1103" s="356">
        <v>8055450000</v>
      </c>
      <c r="D1103" s="356" t="s">
        <v>1969</v>
      </c>
      <c r="E1103" s="356" t="s">
        <v>1970</v>
      </c>
      <c r="F1103" t="str">
        <f t="shared" si="17"/>
        <v>NYARMI-p; Niels Kjærgaard - Arbejdsmedicin: 8055450000</v>
      </c>
    </row>
    <row r="1104" spans="2:6" x14ac:dyDescent="0.25">
      <c r="B1104" t="s">
        <v>6317</v>
      </c>
      <c r="C1104" s="356" t="s">
        <v>2266</v>
      </c>
      <c r="D1104" s="356" t="s">
        <v>2267</v>
      </c>
      <c r="E1104" s="356" t="s">
        <v>2268</v>
      </c>
      <c r="F1104" t="str">
        <f t="shared" si="17"/>
        <v>NYBEFOLK; Befolkningsundersøgelse Lolland-Falster: 811-2995</v>
      </c>
    </row>
    <row r="1105" spans="2:6" x14ac:dyDescent="0.25">
      <c r="B1105" t="s">
        <v>6554</v>
      </c>
      <c r="C1105" s="356" t="s">
        <v>2825</v>
      </c>
      <c r="D1105" s="356" t="s">
        <v>2826</v>
      </c>
      <c r="E1105" s="356" t="s">
        <v>2827</v>
      </c>
      <c r="F1105" t="str">
        <f t="shared" si="17"/>
        <v>NYBIOKBINÆ; Klinisk Biokemi - Kl. Biokemi - Nyk. F.: 104-2458</v>
      </c>
    </row>
    <row r="1106" spans="2:6" x14ac:dyDescent="0.25">
      <c r="B1106" t="s">
        <v>8797</v>
      </c>
      <c r="C1106" s="356" t="s">
        <v>8246</v>
      </c>
      <c r="D1106" s="356" t="s">
        <v>8247</v>
      </c>
      <c r="E1106" s="356" t="s">
        <v>8248</v>
      </c>
      <c r="F1106" t="str">
        <f t="shared" si="17"/>
        <v>NYCAMES; CAMES (K): 811-2982</v>
      </c>
    </row>
    <row r="1107" spans="2:6" x14ac:dyDescent="0.25">
      <c r="B1107" t="s">
        <v>11076</v>
      </c>
      <c r="C1107" s="356" t="s">
        <v>10364</v>
      </c>
      <c r="D1107" s="356" t="s">
        <v>10365</v>
      </c>
      <c r="E1107" s="356" t="s">
        <v>2268</v>
      </c>
      <c r="F1107" t="str">
        <f t="shared" si="17"/>
        <v>NYCENEBEFO; Befolkningsundersøgelse Lolland-Falster: 104-7321</v>
      </c>
    </row>
    <row r="1108" spans="2:6" x14ac:dyDescent="0.25">
      <c r="B1108" t="s">
        <v>11077</v>
      </c>
      <c r="C1108" s="356" t="s">
        <v>10366</v>
      </c>
      <c r="D1108" s="356" t="s">
        <v>10365</v>
      </c>
      <c r="E1108" s="356" t="s">
        <v>2268</v>
      </c>
      <c r="F1108" t="str">
        <f t="shared" si="17"/>
        <v>NYCENEBEFO; Befolkningsundersøgelse Lolland-Falster: 104-7703</v>
      </c>
    </row>
    <row r="1109" spans="2:6" x14ac:dyDescent="0.25">
      <c r="B1109" t="s">
        <v>6297</v>
      </c>
      <c r="C1109" s="356" t="s">
        <v>2209</v>
      </c>
      <c r="D1109" s="356" t="s">
        <v>2210</v>
      </c>
      <c r="E1109" s="356" t="s">
        <v>2211</v>
      </c>
      <c r="F1109" t="str">
        <f t="shared" si="17"/>
        <v>NYCENEPIDE; Center for epidemiologisk forskning.: 104-7320</v>
      </c>
    </row>
    <row r="1110" spans="2:6" x14ac:dyDescent="0.25">
      <c r="B1110" t="s">
        <v>11065</v>
      </c>
      <c r="C1110" s="356">
        <v>8056179000</v>
      </c>
      <c r="D1110" s="356" t="s">
        <v>2015</v>
      </c>
      <c r="E1110" s="356" t="s">
        <v>10351</v>
      </c>
      <c r="F1110" t="str">
        <f t="shared" si="17"/>
        <v>NYCENEPIDE-p; Betydningen af HPV-infektion for forekom: 8056179000</v>
      </c>
    </row>
    <row r="1111" spans="2:6" x14ac:dyDescent="0.25">
      <c r="B1111" t="s">
        <v>9893</v>
      </c>
      <c r="C1111" s="356">
        <v>8056143000</v>
      </c>
      <c r="D1111" s="356" t="s">
        <v>2015</v>
      </c>
      <c r="E1111" s="356" t="s">
        <v>9415</v>
      </c>
      <c r="F1111" t="str">
        <f t="shared" si="17"/>
        <v>NYCENEPIDE-p; Elsebeth Lynge – FSS: 8056143000</v>
      </c>
    </row>
    <row r="1112" spans="2:6" x14ac:dyDescent="0.25">
      <c r="B1112" t="s">
        <v>9889</v>
      </c>
      <c r="C1112" s="356">
        <v>8056127000</v>
      </c>
      <c r="D1112" s="356" t="s">
        <v>2015</v>
      </c>
      <c r="E1112" s="356" t="s">
        <v>9411</v>
      </c>
      <c r="F1112" t="str">
        <f t="shared" si="17"/>
        <v>NYCENEPIDE-p; Elsebeth Lynge – LMHK: 8056127000</v>
      </c>
    </row>
    <row r="1113" spans="2:6" x14ac:dyDescent="0.25">
      <c r="B1113" t="s">
        <v>8783</v>
      </c>
      <c r="C1113" s="356">
        <v>8056105000</v>
      </c>
      <c r="D1113" s="356" t="s">
        <v>2015</v>
      </c>
      <c r="E1113" s="356" t="s">
        <v>8224</v>
      </c>
      <c r="F1113" t="str">
        <f t="shared" si="17"/>
        <v>NYCENEPIDE-p; Et trygt rum på akutafdelingen: 8056105000</v>
      </c>
    </row>
    <row r="1114" spans="2:6" x14ac:dyDescent="0.25">
      <c r="B1114" t="s">
        <v>8785</v>
      </c>
      <c r="C1114" s="356">
        <v>8056109000</v>
      </c>
      <c r="D1114" s="356" t="s">
        <v>2015</v>
      </c>
      <c r="E1114" s="356" t="s">
        <v>8226</v>
      </c>
      <c r="F1114" t="str">
        <f t="shared" si="17"/>
        <v>NYCENEPIDE-p; Health profiles and all-cause mortality: 8056109000</v>
      </c>
    </row>
    <row r="1115" spans="2:6" x14ac:dyDescent="0.25">
      <c r="B1115" t="s">
        <v>11060</v>
      </c>
      <c r="C1115" s="356">
        <v>8056171000</v>
      </c>
      <c r="D1115" s="356" t="s">
        <v>2015</v>
      </c>
      <c r="E1115" s="356" t="s">
        <v>10346</v>
      </c>
      <c r="F1115" t="str">
        <f t="shared" si="17"/>
        <v>NYCENEPIDE-p; Helsefonden bv 20-B-0023 Når livet er: 8056171000</v>
      </c>
    </row>
    <row r="1116" spans="2:6" x14ac:dyDescent="0.25">
      <c r="B1116" t="s">
        <v>11070</v>
      </c>
      <c r="C1116" s="356">
        <v>8056220000</v>
      </c>
      <c r="D1116" s="356" t="s">
        <v>2015</v>
      </c>
      <c r="E1116" s="356" t="s">
        <v>10356</v>
      </c>
      <c r="F1116" t="str">
        <f t="shared" si="17"/>
        <v>NYCENEPIDE-p; Impact of Covid-19 pandemic on cancer sc: 8056220000</v>
      </c>
    </row>
    <row r="1117" spans="2:6" x14ac:dyDescent="0.25">
      <c r="B1117" t="s">
        <v>11069</v>
      </c>
      <c r="C1117" s="356">
        <v>8056217000</v>
      </c>
      <c r="D1117" s="356" t="s">
        <v>2015</v>
      </c>
      <c r="E1117" s="356" t="s">
        <v>10355</v>
      </c>
      <c r="F1117" t="str">
        <f t="shared" si="17"/>
        <v>NYCENEPIDE-p; Kan diabetes patienter på Lolland F.: 8056217000</v>
      </c>
    </row>
    <row r="1118" spans="2:6" x14ac:dyDescent="0.25">
      <c r="B1118" t="s">
        <v>9891</v>
      </c>
      <c r="C1118" s="356">
        <v>8056134000</v>
      </c>
      <c r="D1118" s="356" t="s">
        <v>2015</v>
      </c>
      <c r="E1118" s="356" t="s">
        <v>9413</v>
      </c>
      <c r="F1118" t="str">
        <f t="shared" si="17"/>
        <v>NYCENEPIDE-p; Mindelegat Einer Willumsen – Gry St.-Ma.: 8056134000</v>
      </c>
    </row>
    <row r="1119" spans="2:6" x14ac:dyDescent="0.25">
      <c r="B1119" t="s">
        <v>9892</v>
      </c>
      <c r="C1119" s="356">
        <v>8056135000</v>
      </c>
      <c r="D1119" s="356" t="s">
        <v>2015</v>
      </c>
      <c r="E1119" s="356" t="s">
        <v>9414</v>
      </c>
      <c r="F1119" t="str">
        <f t="shared" si="17"/>
        <v>NYCENEPIDE-p; Når skæbnen er imod os: 8056135000</v>
      </c>
    </row>
    <row r="1120" spans="2:6" x14ac:dyDescent="0.25">
      <c r="B1120" t="s">
        <v>6231</v>
      </c>
      <c r="C1120" s="356">
        <v>8056085000</v>
      </c>
      <c r="D1120" s="356" t="s">
        <v>2015</v>
      </c>
      <c r="E1120" s="356" t="s">
        <v>2016</v>
      </c>
      <c r="F1120" t="str">
        <f t="shared" si="17"/>
        <v>NYCENEPIDE-p; Ph. d. studerende Therese Lucia Friis: 8056085000</v>
      </c>
    </row>
    <row r="1121" spans="2:6" x14ac:dyDescent="0.25">
      <c r="B1121" t="s">
        <v>8780</v>
      </c>
      <c r="C1121" s="356">
        <v>8056091000</v>
      </c>
      <c r="D1121" s="356" t="s">
        <v>2015</v>
      </c>
      <c r="E1121" s="356" t="s">
        <v>8221</v>
      </c>
      <c r="F1121" t="str">
        <f t="shared" si="17"/>
        <v>NYCENEPIDE-p; Professormidler – Elsebeth Lynge: 8056091000</v>
      </c>
    </row>
    <row r="1122" spans="2:6" x14ac:dyDescent="0.25">
      <c r="B1122" t="s">
        <v>11053</v>
      </c>
      <c r="C1122" s="356">
        <v>8056162000</v>
      </c>
      <c r="D1122" s="356" t="s">
        <v>2015</v>
      </c>
      <c r="E1122" s="356" t="s">
        <v>10337</v>
      </c>
      <c r="F1122" t="str">
        <f t="shared" si="17"/>
        <v>NYCENEPIDE-p; Sero-konvertering for COVID-19 hos sygeh: 8056162000</v>
      </c>
    </row>
    <row r="1123" spans="2:6" x14ac:dyDescent="0.25">
      <c r="B1123" t="s">
        <v>9890</v>
      </c>
      <c r="C1123" s="356">
        <v>8056130000</v>
      </c>
      <c r="D1123" s="356" t="s">
        <v>2015</v>
      </c>
      <c r="E1123" s="356" t="s">
        <v>9412</v>
      </c>
      <c r="F1123" t="str">
        <f t="shared" si="17"/>
        <v>NYCENEPIDE-p; Triage project Region Syd, Elsebeth Lyn.: 8056130000</v>
      </c>
    </row>
    <row r="1124" spans="2:6" x14ac:dyDescent="0.25">
      <c r="B1124" t="s">
        <v>9894</v>
      </c>
      <c r="C1124" s="356">
        <v>8056148000</v>
      </c>
      <c r="D1124" s="356" t="s">
        <v>2015</v>
      </c>
      <c r="E1124" s="356" t="s">
        <v>9416</v>
      </c>
      <c r="F1124" t="str">
        <f t="shared" si="17"/>
        <v>NYCENEPIDE-p; Trial23 - Control of Cervical Cancer: 8056148000</v>
      </c>
    </row>
    <row r="1125" spans="2:6" x14ac:dyDescent="0.25">
      <c r="B1125" t="s">
        <v>11059</v>
      </c>
      <c r="C1125" s="356">
        <v>8056170000</v>
      </c>
      <c r="D1125" s="356" t="s">
        <v>2015</v>
      </c>
      <c r="E1125" s="356" t="s">
        <v>10345</v>
      </c>
      <c r="F1125" t="str">
        <f t="shared" si="17"/>
        <v>NYCENEPIDE-p; Trial23: Control of cervical cancer in: 8056170000</v>
      </c>
    </row>
    <row r="1126" spans="2:6" x14ac:dyDescent="0.25">
      <c r="B1126" t="s">
        <v>9888</v>
      </c>
      <c r="C1126" s="356">
        <v>8056114000</v>
      </c>
      <c r="D1126" s="356" t="s">
        <v>2015</v>
      </c>
      <c r="E1126" s="356" t="s">
        <v>9410</v>
      </c>
      <c r="F1126" t="str">
        <f t="shared" si="17"/>
        <v>NYCENEPIDE-p; Zorana Andersen – Long-term exposure to: 8056114000</v>
      </c>
    </row>
    <row r="1127" spans="2:6" x14ac:dyDescent="0.25">
      <c r="B1127" t="s">
        <v>11075</v>
      </c>
      <c r="C1127" s="356" t="s">
        <v>10361</v>
      </c>
      <c r="D1127" s="356" t="s">
        <v>10362</v>
      </c>
      <c r="E1127" s="356" t="s">
        <v>10363</v>
      </c>
      <c r="F1127" t="str">
        <f t="shared" si="17"/>
        <v>NYCOROJOBB; COVID-19-Jobbank - Nykøbing F.: 104-2998</v>
      </c>
    </row>
    <row r="1128" spans="2:6" x14ac:dyDescent="0.25">
      <c r="B1128" t="s">
        <v>9895</v>
      </c>
      <c r="C1128" s="356" t="s">
        <v>2198</v>
      </c>
      <c r="D1128" s="356" t="s">
        <v>9417</v>
      </c>
      <c r="E1128" s="356" t="s">
        <v>9418</v>
      </c>
      <c r="F1128" t="str">
        <f t="shared" si="17"/>
        <v>NYDRIFSEL3; Serviceafdelingen Nyk.F. Niv. 3: 104-2918</v>
      </c>
    </row>
    <row r="1129" spans="2:6" x14ac:dyDescent="0.25">
      <c r="B1129" t="s">
        <v>9896</v>
      </c>
      <c r="C1129" s="356" t="s">
        <v>2194</v>
      </c>
      <c r="D1129" s="356" t="s">
        <v>9419</v>
      </c>
      <c r="E1129" s="356" t="s">
        <v>9271</v>
      </c>
      <c r="F1129" t="str">
        <f t="shared" si="17"/>
        <v>NYDRIFT; Driftsafdelingen: 104-2916</v>
      </c>
    </row>
    <row r="1130" spans="2:6" x14ac:dyDescent="0.25">
      <c r="B1130" t="s">
        <v>6303</v>
      </c>
      <c r="C1130" s="356" t="s">
        <v>2226</v>
      </c>
      <c r="D1130" s="356" t="s">
        <v>2227</v>
      </c>
      <c r="E1130" s="356" t="s">
        <v>2228</v>
      </c>
      <c r="F1130" t="str">
        <f t="shared" si="17"/>
        <v>NYFORSK; Forskningsenheden - Nykøbing F.: 811-2934</v>
      </c>
    </row>
    <row r="1131" spans="2:6" x14ac:dyDescent="0.25">
      <c r="B1131" t="s">
        <v>6320</v>
      </c>
      <c r="C1131" s="356" t="s">
        <v>2274</v>
      </c>
      <c r="D1131" s="356" t="s">
        <v>2227</v>
      </c>
      <c r="E1131" s="356" t="s">
        <v>2228</v>
      </c>
      <c r="F1131" t="str">
        <f t="shared" si="17"/>
        <v>NYFORSK; Forskningsenheden - Nykøbing F.: 811-7310</v>
      </c>
    </row>
    <row r="1132" spans="2:6" x14ac:dyDescent="0.25">
      <c r="B1132" t="s">
        <v>6301</v>
      </c>
      <c r="C1132" s="356" t="s">
        <v>2221</v>
      </c>
      <c r="D1132" s="356" t="s">
        <v>2222</v>
      </c>
      <c r="E1132" s="356" t="s">
        <v>2203</v>
      </c>
      <c r="F1132" t="str">
        <f t="shared" si="17"/>
        <v>NYFSYGEHUS; Nykøbing F. sygehus: 811-2931</v>
      </c>
    </row>
    <row r="1133" spans="2:6" x14ac:dyDescent="0.25">
      <c r="B1133" t="s">
        <v>6319</v>
      </c>
      <c r="C1133" s="356" t="s">
        <v>2272</v>
      </c>
      <c r="D1133" s="356" t="s">
        <v>2273</v>
      </c>
      <c r="E1133" s="356" t="s">
        <v>2203</v>
      </c>
      <c r="F1133" t="str">
        <f t="shared" si="17"/>
        <v>NYFSYGEHUS-b; Nykøbing F. sygehus: 811-2999b</v>
      </c>
    </row>
    <row r="1134" spans="2:6" x14ac:dyDescent="0.25">
      <c r="B1134" t="s">
        <v>6315</v>
      </c>
      <c r="C1134" s="356" t="s">
        <v>2260</v>
      </c>
      <c r="D1134" s="356" t="s">
        <v>2261</v>
      </c>
      <c r="E1134" s="356" t="s">
        <v>2262</v>
      </c>
      <c r="F1134" t="str">
        <f t="shared" si="17"/>
        <v>NYFSYGEHUS-e; Lægesekretærelever - Nykøbing F.: 811-2980E</v>
      </c>
    </row>
    <row r="1135" spans="2:6" x14ac:dyDescent="0.25">
      <c r="B1135" t="s">
        <v>6304</v>
      </c>
      <c r="C1135" s="356" t="s">
        <v>2229</v>
      </c>
      <c r="D1135" s="356" t="s">
        <v>2230</v>
      </c>
      <c r="E1135" s="356" t="s">
        <v>2203</v>
      </c>
      <c r="F1135" t="str">
        <f t="shared" si="17"/>
        <v>NYFSYGEHUS-i; Nykøbing F. sygehus: 811-2945i</v>
      </c>
    </row>
    <row r="1136" spans="2:6" x14ac:dyDescent="0.25">
      <c r="B1136" t="s">
        <v>6305</v>
      </c>
      <c r="C1136" s="356" t="s">
        <v>2231</v>
      </c>
      <c r="D1136" s="356" t="s">
        <v>2232</v>
      </c>
      <c r="E1136" s="356" t="s">
        <v>2203</v>
      </c>
      <c r="F1136" t="str">
        <f t="shared" si="17"/>
        <v>NYFSYGEHUS-j; Nykøbing F. sygehus: 811-2945j</v>
      </c>
    </row>
    <row r="1137" spans="2:6" x14ac:dyDescent="0.25">
      <c r="B1137" t="s">
        <v>6226</v>
      </c>
      <c r="C1137" s="356">
        <v>8056056000</v>
      </c>
      <c r="D1137" s="356" t="s">
        <v>1963</v>
      </c>
      <c r="E1137" s="356" t="s">
        <v>2010</v>
      </c>
      <c r="F1137" t="str">
        <f t="shared" si="17"/>
        <v>NYFSYGEHUS-p; Accelerometer Ph.d. Therese Olsen: 8056056000</v>
      </c>
    </row>
    <row r="1138" spans="2:6" x14ac:dyDescent="0.25">
      <c r="B1138" t="s">
        <v>6187</v>
      </c>
      <c r="C1138" s="356">
        <v>8055345000</v>
      </c>
      <c r="D1138" s="356" t="s">
        <v>1963</v>
      </c>
      <c r="E1138" s="356" t="s">
        <v>1964</v>
      </c>
      <c r="F1138" t="str">
        <f t="shared" si="17"/>
        <v>NYFSYGEHUS-p; Børneafdelingens udviklingsfond: 8055345000</v>
      </c>
    </row>
    <row r="1139" spans="2:6" x14ac:dyDescent="0.25">
      <c r="B1139" t="s">
        <v>9898</v>
      </c>
      <c r="C1139" s="356">
        <v>8056145000</v>
      </c>
      <c r="D1139" s="356" t="s">
        <v>1963</v>
      </c>
      <c r="E1139" s="356" t="s">
        <v>9421</v>
      </c>
      <c r="F1139" t="str">
        <f t="shared" si="17"/>
        <v>NYFSYGEHUS-p; Elsebeth Lynge - Knæk Cancer puljen: 8056145000</v>
      </c>
    </row>
    <row r="1140" spans="2:6" x14ac:dyDescent="0.25">
      <c r="B1140" t="s">
        <v>9897</v>
      </c>
      <c r="C1140" s="356">
        <v>8056144000</v>
      </c>
      <c r="D1140" s="356" t="s">
        <v>1963</v>
      </c>
      <c r="E1140" s="356" t="s">
        <v>9420</v>
      </c>
      <c r="F1140" t="str">
        <f t="shared" si="17"/>
        <v>NYFSYGEHUS-p; Innovationspartnerskaber og testhub NFS: 8056144000</v>
      </c>
    </row>
    <row r="1141" spans="2:6" x14ac:dyDescent="0.25">
      <c r="B1141" t="s">
        <v>6196</v>
      </c>
      <c r="C1141" s="356">
        <v>8055760000</v>
      </c>
      <c r="D1141" s="356" t="s">
        <v>1963</v>
      </c>
      <c r="E1141" s="356" t="s">
        <v>1975</v>
      </c>
      <c r="F1141" t="str">
        <f t="shared" si="17"/>
        <v>NYFSYGEHUS-p; Intern - Befolkningsundersøgelse: 8055760000</v>
      </c>
    </row>
    <row r="1142" spans="2:6" x14ac:dyDescent="0.25">
      <c r="B1142" t="s">
        <v>6198</v>
      </c>
      <c r="C1142" s="356">
        <v>8055845000</v>
      </c>
      <c r="D1142" s="356" t="s">
        <v>1963</v>
      </c>
      <c r="E1142" s="356" t="s">
        <v>1978</v>
      </c>
      <c r="F1142" t="str">
        <f t="shared" si="17"/>
        <v>NYFSYGEHUS-p; Jern-ophobning og Oxidativt stress: 8055845000</v>
      </c>
    </row>
    <row r="1143" spans="2:6" x14ac:dyDescent="0.25">
      <c r="B1143" t="s">
        <v>6195</v>
      </c>
      <c r="C1143" s="356">
        <v>8055753000</v>
      </c>
      <c r="D1143" s="356" t="s">
        <v>1963</v>
      </c>
      <c r="E1143" s="356" t="s">
        <v>1974</v>
      </c>
      <c r="F1143" t="str">
        <f t="shared" si="17"/>
        <v>NYFSYGEHUS-p; Laktose og in tolerans og kardiovaskulær: 8055753000</v>
      </c>
    </row>
    <row r="1144" spans="2:6" x14ac:dyDescent="0.25">
      <c r="B1144" t="s">
        <v>6192</v>
      </c>
      <c r="C1144" s="356">
        <v>8055710000</v>
      </c>
      <c r="D1144" s="356" t="s">
        <v>1963</v>
      </c>
      <c r="E1144" s="356" t="s">
        <v>1971</v>
      </c>
      <c r="F1144" t="str">
        <f t="shared" si="17"/>
        <v>NYFSYGEHUS-p; Medicinstuderende på Nykøbing F.: 8055710000</v>
      </c>
    </row>
    <row r="1145" spans="2:6" x14ac:dyDescent="0.25">
      <c r="B1145" t="s">
        <v>6194</v>
      </c>
      <c r="C1145" s="356">
        <v>8055750000</v>
      </c>
      <c r="D1145" s="356" t="s">
        <v>1963</v>
      </c>
      <c r="E1145" s="356" t="s">
        <v>1973</v>
      </c>
      <c r="F1145" t="str">
        <f t="shared" si="17"/>
        <v>NYFSYGEHUS-p; Patientrettet forebyggelse Nykøbing: 8055750000</v>
      </c>
    </row>
    <row r="1146" spans="2:6" x14ac:dyDescent="0.25">
      <c r="B1146" t="s">
        <v>6225</v>
      </c>
      <c r="C1146" s="356">
        <v>8056042000</v>
      </c>
      <c r="D1146" s="356" t="s">
        <v>1963</v>
      </c>
      <c r="E1146" s="356" t="s">
        <v>2009</v>
      </c>
      <c r="F1146" t="str">
        <f t="shared" si="17"/>
        <v>NYFSYGEHUS-p; Ph.d. Studerende Therese Olsen: 8056042000</v>
      </c>
    </row>
    <row r="1147" spans="2:6" x14ac:dyDescent="0.25">
      <c r="B1147" t="s">
        <v>8781</v>
      </c>
      <c r="C1147" s="356">
        <v>8056092000</v>
      </c>
      <c r="D1147" s="356" t="s">
        <v>1963</v>
      </c>
      <c r="E1147" s="356" t="s">
        <v>8222</v>
      </c>
      <c r="F1147" t="str">
        <f t="shared" si="17"/>
        <v>NYFSYGEHUS-p; Randi Jepsen (LOFUS) Accelerometermåling: 8056092000</v>
      </c>
    </row>
    <row r="1148" spans="2:6" x14ac:dyDescent="0.25">
      <c r="B1148" t="s">
        <v>6219</v>
      </c>
      <c r="C1148" s="356">
        <v>8055998000</v>
      </c>
      <c r="D1148" s="356" t="s">
        <v>1963</v>
      </c>
      <c r="E1148" s="356" t="s">
        <v>2002</v>
      </c>
      <c r="F1148" t="str">
        <f t="shared" si="17"/>
        <v>NYFSYGEHUS-p; Randi Jepsen (LOFUS) Patterns and corre.: 8055998000</v>
      </c>
    </row>
    <row r="1149" spans="2:6" x14ac:dyDescent="0.25">
      <c r="B1149" t="s">
        <v>6224</v>
      </c>
      <c r="C1149" s="356">
        <v>8056040000</v>
      </c>
      <c r="D1149" s="356" t="s">
        <v>1963</v>
      </c>
      <c r="E1149" s="356" t="s">
        <v>2008</v>
      </c>
      <c r="F1149" t="str">
        <f t="shared" si="17"/>
        <v>NYFSYGEHUS-p; Rikke Petersen KSS – Flere diagnoser: 8056040000</v>
      </c>
    </row>
    <row r="1150" spans="2:6" x14ac:dyDescent="0.25">
      <c r="B1150" t="s">
        <v>11049</v>
      </c>
      <c r="C1150" s="356">
        <v>8056152000</v>
      </c>
      <c r="D1150" s="356" t="s">
        <v>1963</v>
      </c>
      <c r="E1150" s="356" t="s">
        <v>10333</v>
      </c>
      <c r="F1150" t="str">
        <f t="shared" si="17"/>
        <v>NYFSYGEHUS-p; SGI-Innovation i præoperativt patientfo.: 8056152000</v>
      </c>
    </row>
    <row r="1151" spans="2:6" x14ac:dyDescent="0.25">
      <c r="B1151" t="s">
        <v>6230</v>
      </c>
      <c r="C1151" s="356">
        <v>8056084000</v>
      </c>
      <c r="D1151" s="356" t="s">
        <v>1963</v>
      </c>
      <c r="E1151" s="356" t="s">
        <v>2014</v>
      </c>
      <c r="F1151" t="str">
        <f t="shared" si="17"/>
        <v>NYFSYGEHUS-p; Steno Diabetes Center: 8056084000</v>
      </c>
    </row>
    <row r="1152" spans="2:6" x14ac:dyDescent="0.25">
      <c r="B1152" t="s">
        <v>6193</v>
      </c>
      <c r="C1152" s="356">
        <v>8055722000</v>
      </c>
      <c r="D1152" s="356" t="s">
        <v>1963</v>
      </c>
      <c r="E1152" s="356" t="s">
        <v>1972</v>
      </c>
      <c r="F1152" t="str">
        <f t="shared" si="17"/>
        <v>NYFSYGEHUS-p; SY-NYMOTION: 8055722000</v>
      </c>
    </row>
    <row r="1153" spans="2:6" x14ac:dyDescent="0.25">
      <c r="B1153" t="s">
        <v>6216</v>
      </c>
      <c r="C1153" s="356">
        <v>8055980000</v>
      </c>
      <c r="D1153" s="356" t="s">
        <v>1963</v>
      </c>
      <c r="E1153" s="356" t="s">
        <v>1999</v>
      </c>
      <c r="F1153" t="str">
        <f t="shared" si="17"/>
        <v>NYFSYGEHUS-p; Tidlig Opsporing - Lisette Lind Larsen: 8055980000</v>
      </c>
    </row>
    <row r="1154" spans="2:6" x14ac:dyDescent="0.25">
      <c r="B1154" t="s">
        <v>6294</v>
      </c>
      <c r="C1154" s="356" t="s">
        <v>2201</v>
      </c>
      <c r="D1154" s="356" t="s">
        <v>2202</v>
      </c>
      <c r="E1154" s="356" t="s">
        <v>2203</v>
      </c>
      <c r="F1154" t="str">
        <f t="shared" si="17"/>
        <v>NYFSYGEHUS-s; Nykøbing F. sygehus: 104-2919s</v>
      </c>
    </row>
    <row r="1155" spans="2:6" x14ac:dyDescent="0.25">
      <c r="B1155" t="s">
        <v>6277</v>
      </c>
      <c r="C1155" s="356" t="s">
        <v>2153</v>
      </c>
      <c r="D1155" s="356" t="s">
        <v>2154</v>
      </c>
      <c r="E1155" s="356" t="s">
        <v>2155</v>
      </c>
      <c r="F1155" t="str">
        <f t="shared" si="17"/>
        <v>NYFYER; Fysio- ergoterapi - Nykøbing F.: 104-2881</v>
      </c>
    </row>
    <row r="1156" spans="2:6" x14ac:dyDescent="0.25">
      <c r="B1156" t="s">
        <v>11074</v>
      </c>
      <c r="C1156" s="356" t="s">
        <v>10360</v>
      </c>
      <c r="D1156" s="356" t="s">
        <v>2160</v>
      </c>
      <c r="E1156" s="356" t="s">
        <v>2161</v>
      </c>
      <c r="F1156" t="str">
        <f t="shared" si="17"/>
        <v>NYFYERERGO; Ergoterapi - Fysio- ergoterapi - Nyk. F.: 104-2880</v>
      </c>
    </row>
    <row r="1157" spans="2:6" x14ac:dyDescent="0.25">
      <c r="B1157" t="s">
        <v>6279</v>
      </c>
      <c r="C1157" s="356" t="s">
        <v>2159</v>
      </c>
      <c r="D1157" s="356" t="s">
        <v>2160</v>
      </c>
      <c r="E1157" s="356" t="s">
        <v>2161</v>
      </c>
      <c r="F1157" t="str">
        <f t="shared" si="17"/>
        <v>NYFYERERGO; Ergoterapi - Fysio- ergoterapi - Nyk. F.: 104-2884</v>
      </c>
    </row>
    <row r="1158" spans="2:6" x14ac:dyDescent="0.25">
      <c r="B1158" t="s">
        <v>6278</v>
      </c>
      <c r="C1158" s="356" t="s">
        <v>2156</v>
      </c>
      <c r="D1158" s="356" t="s">
        <v>2157</v>
      </c>
      <c r="E1158" s="356" t="s">
        <v>2158</v>
      </c>
      <c r="F1158" t="str">
        <f t="shared" si="17"/>
        <v>NYFYERFYSI; Fysioterapi - Fysio-ergoterapi - Nyk. F.: 104-2883</v>
      </c>
    </row>
    <row r="1159" spans="2:6" x14ac:dyDescent="0.25">
      <c r="B1159" t="s">
        <v>8796</v>
      </c>
      <c r="C1159" s="356" t="s">
        <v>8244</v>
      </c>
      <c r="D1159" s="356" t="s">
        <v>8245</v>
      </c>
      <c r="E1159" s="356" t="s">
        <v>8098</v>
      </c>
      <c r="F1159" t="str">
        <f t="shared" si="17"/>
        <v>NYFÆLFORSK; Forskning Fælles Nykøbing F. (K): 811-2943</v>
      </c>
    </row>
    <row r="1160" spans="2:6" x14ac:dyDescent="0.25">
      <c r="B1160" t="s">
        <v>6309</v>
      </c>
      <c r="C1160" s="356" t="s">
        <v>2242</v>
      </c>
      <c r="D1160" s="356" t="s">
        <v>2243</v>
      </c>
      <c r="E1160" s="356" t="s">
        <v>2244</v>
      </c>
      <c r="F1160" t="str">
        <f t="shared" si="17"/>
        <v>NYFÆLLINLÆ; Stoppet enhed (507): 811-2963</v>
      </c>
    </row>
    <row r="1161" spans="2:6" x14ac:dyDescent="0.25">
      <c r="B1161" t="s">
        <v>6312</v>
      </c>
      <c r="C1161" s="356" t="s">
        <v>2251</v>
      </c>
      <c r="D1161" s="356" t="s">
        <v>2252</v>
      </c>
      <c r="E1161" s="356" t="s">
        <v>2253</v>
      </c>
      <c r="F1161" t="str">
        <f t="shared" si="17"/>
        <v>NYFÆLLPR23; Stoppet enhed (509): 811-2966</v>
      </c>
    </row>
    <row r="1162" spans="2:6" x14ac:dyDescent="0.25">
      <c r="B1162" t="s">
        <v>6311</v>
      </c>
      <c r="C1162" s="356" t="s">
        <v>2248</v>
      </c>
      <c r="D1162" s="356" t="s">
        <v>2249</v>
      </c>
      <c r="E1162" s="356" t="s">
        <v>2250</v>
      </c>
      <c r="F1162" t="str">
        <f t="shared" si="17"/>
        <v>NYFÆLLPRA1; Stoppet enhed (508): 811-2965</v>
      </c>
    </row>
    <row r="1163" spans="2:6" x14ac:dyDescent="0.25">
      <c r="B1163" t="s">
        <v>8798</v>
      </c>
      <c r="C1163" s="356" t="s">
        <v>8249</v>
      </c>
      <c r="D1163" s="356" t="s">
        <v>8250</v>
      </c>
      <c r="E1163" s="356" t="s">
        <v>8111</v>
      </c>
      <c r="F1163" t="str">
        <f t="shared" ref="F1163:F1226" si="18">CONCATENATE(D1163,";"," ",E1163,":"," ",C1163)</f>
        <v>NYFÆLLØN; Løn Fælles Nykøbing F. (K): 811-2986</v>
      </c>
    </row>
    <row r="1164" spans="2:6" x14ac:dyDescent="0.25">
      <c r="B1164" t="s">
        <v>6280</v>
      </c>
      <c r="C1164" s="356" t="s">
        <v>2162</v>
      </c>
      <c r="D1164" s="356" t="s">
        <v>2163</v>
      </c>
      <c r="E1164" s="356" t="s">
        <v>2164</v>
      </c>
      <c r="F1164" t="str">
        <f t="shared" si="18"/>
        <v>NYGERI; Stoppet enhed (608): 104-2890</v>
      </c>
    </row>
    <row r="1165" spans="2:6" x14ac:dyDescent="0.25">
      <c r="B1165" t="s">
        <v>6283</v>
      </c>
      <c r="C1165" s="356" t="s">
        <v>2171</v>
      </c>
      <c r="D1165" s="356" t="s">
        <v>2172</v>
      </c>
      <c r="E1165" s="356" t="s">
        <v>2173</v>
      </c>
      <c r="F1165" t="str">
        <f t="shared" si="18"/>
        <v>NYGERIALGE; Stoppet enhed (609): 104-2893</v>
      </c>
    </row>
    <row r="1166" spans="2:6" x14ac:dyDescent="0.25">
      <c r="B1166" t="s">
        <v>6285</v>
      </c>
      <c r="C1166" s="356" t="s">
        <v>2177</v>
      </c>
      <c r="D1166" s="356" t="s">
        <v>2178</v>
      </c>
      <c r="E1166" s="356" t="s">
        <v>2179</v>
      </c>
      <c r="F1166" t="str">
        <f t="shared" si="18"/>
        <v>NYGERIAMBU; Stoppet enhed (610): 104-2895</v>
      </c>
    </row>
    <row r="1167" spans="2:6" x14ac:dyDescent="0.25">
      <c r="B1167" t="s">
        <v>6284</v>
      </c>
      <c r="C1167" s="356" t="s">
        <v>2174</v>
      </c>
      <c r="D1167" s="356" t="s">
        <v>2175</v>
      </c>
      <c r="E1167" s="356" t="s">
        <v>2176</v>
      </c>
      <c r="F1167" t="str">
        <f t="shared" si="18"/>
        <v>NYGERIAPOP; Apopleksiafsnit - Geriatri - Nykøbing F.: 104-2894</v>
      </c>
    </row>
    <row r="1168" spans="2:6" x14ac:dyDescent="0.25">
      <c r="B1168" t="s">
        <v>6281</v>
      </c>
      <c r="C1168" s="356" t="s">
        <v>2165</v>
      </c>
      <c r="D1168" s="356" t="s">
        <v>2166</v>
      </c>
      <c r="E1168" s="356" t="s">
        <v>2167</v>
      </c>
      <c r="F1168" t="str">
        <f t="shared" si="18"/>
        <v>NYGERIFÆL1; Stoppet enhed (612): 104-2891</v>
      </c>
    </row>
    <row r="1169" spans="2:6" x14ac:dyDescent="0.25">
      <c r="B1169" t="s">
        <v>6282</v>
      </c>
      <c r="C1169" s="356" t="s">
        <v>2168</v>
      </c>
      <c r="D1169" s="356" t="s">
        <v>2169</v>
      </c>
      <c r="E1169" s="356" t="s">
        <v>2170</v>
      </c>
      <c r="F1169" t="str">
        <f t="shared" si="18"/>
        <v>NYGERIFÆL2; Stoppet enhed (611): 104-2892</v>
      </c>
    </row>
    <row r="1170" spans="2:6" x14ac:dyDescent="0.25">
      <c r="B1170" t="s">
        <v>6200</v>
      </c>
      <c r="C1170" s="356">
        <v>8055847000</v>
      </c>
      <c r="D1170" s="356" t="s">
        <v>1966</v>
      </c>
      <c r="E1170" s="356" t="s">
        <v>1980</v>
      </c>
      <c r="F1170" t="str">
        <f t="shared" si="18"/>
        <v>NYGERI-p; Effekten af en tværfaglig geriatrisk sv.: 8055847000</v>
      </c>
    </row>
    <row r="1171" spans="2:6" x14ac:dyDescent="0.25">
      <c r="B1171" t="s">
        <v>6190</v>
      </c>
      <c r="C1171" s="356">
        <v>8055425000</v>
      </c>
      <c r="D1171" s="356" t="s">
        <v>1966</v>
      </c>
      <c r="E1171" s="356" t="s">
        <v>1968</v>
      </c>
      <c r="F1171" t="str">
        <f t="shared" si="18"/>
        <v>NYGERI-p; Ellen Holm - Forskn. og udd. - Geriatri: 8055425000</v>
      </c>
    </row>
    <row r="1172" spans="2:6" x14ac:dyDescent="0.25">
      <c r="B1172" t="s">
        <v>6199</v>
      </c>
      <c r="C1172" s="356">
        <v>8055846000</v>
      </c>
      <c r="D1172" s="356" t="s">
        <v>1966</v>
      </c>
      <c r="E1172" s="356" t="s">
        <v>1979</v>
      </c>
      <c r="F1172" t="str">
        <f t="shared" si="18"/>
        <v>NYGERI-p; Hyponatrinæmi årsager og konsekvenser: 8055846000</v>
      </c>
    </row>
    <row r="1173" spans="2:6" x14ac:dyDescent="0.25">
      <c r="B1173" t="s">
        <v>6189</v>
      </c>
      <c r="C1173" s="356">
        <v>8055422000</v>
      </c>
      <c r="D1173" s="356" t="s">
        <v>1966</v>
      </c>
      <c r="E1173" s="356" t="s">
        <v>1967</v>
      </c>
      <c r="F1173" t="str">
        <f t="shared" si="18"/>
        <v>NYGERI-p; Karen Buur Kristiansen - Følg hjem: 8055422000</v>
      </c>
    </row>
    <row r="1174" spans="2:6" x14ac:dyDescent="0.25">
      <c r="B1174" t="s">
        <v>6300</v>
      </c>
      <c r="C1174" s="360" t="s">
        <v>2218</v>
      </c>
      <c r="D1174" s="356" t="s">
        <v>2219</v>
      </c>
      <c r="E1174" s="356" t="s">
        <v>2220</v>
      </c>
      <c r="F1174" t="str">
        <f t="shared" si="18"/>
        <v>NYGYOB; Gynækologi og Obstetrik - Nyk. F.: 811-2835</v>
      </c>
    </row>
    <row r="1175" spans="2:6" x14ac:dyDescent="0.25">
      <c r="B1175" t="s">
        <v>6252</v>
      </c>
      <c r="C1175" s="356" t="s">
        <v>2078</v>
      </c>
      <c r="D1175" s="356" t="s">
        <v>2079</v>
      </c>
      <c r="E1175" s="356" t="s">
        <v>2080</v>
      </c>
      <c r="F1175" t="str">
        <f t="shared" si="18"/>
        <v>NYGYOB220; Sengeaf. 220/fødeg. - Gyn/Obs. - Nyk. F.: 104-2838</v>
      </c>
    </row>
    <row r="1176" spans="2:6" x14ac:dyDescent="0.25">
      <c r="B1176" t="s">
        <v>6250</v>
      </c>
      <c r="C1176" s="356" t="s">
        <v>2072</v>
      </c>
      <c r="D1176" s="356" t="s">
        <v>2073</v>
      </c>
      <c r="E1176" s="356" t="s">
        <v>2074</v>
      </c>
      <c r="F1176" t="str">
        <f t="shared" si="18"/>
        <v>NYGYOBFÆL1; Fæll1 - Gynækolo. og Obstetrik - Nyk. F.: 104-2836</v>
      </c>
    </row>
    <row r="1177" spans="2:6" x14ac:dyDescent="0.25">
      <c r="B1177" t="s">
        <v>6251</v>
      </c>
      <c r="C1177" s="356" t="s">
        <v>2075</v>
      </c>
      <c r="D1177" s="356" t="s">
        <v>2076</v>
      </c>
      <c r="E1177" s="356" t="s">
        <v>2077</v>
      </c>
      <c r="F1177" t="str">
        <f t="shared" si="18"/>
        <v>NYGYOBFÆL2; Fælles2 - Gynækol. og Obstetr. - Nyk. F.: 104-2837</v>
      </c>
    </row>
    <row r="1178" spans="2:6" x14ac:dyDescent="0.25">
      <c r="B1178" t="s">
        <v>6253</v>
      </c>
      <c r="C1178" s="356" t="s">
        <v>2081</v>
      </c>
      <c r="D1178" s="356" t="s">
        <v>2082</v>
      </c>
      <c r="E1178" s="356" t="s">
        <v>2083</v>
      </c>
      <c r="F1178" t="str">
        <f t="shared" si="18"/>
        <v>NYGYOBJORD; Jordemodercenter - Gyn/Obs. - Nyk. F.: 104-2842</v>
      </c>
    </row>
    <row r="1179" spans="2:6" x14ac:dyDescent="0.25">
      <c r="B1179" t="s">
        <v>8782</v>
      </c>
      <c r="C1179" s="356">
        <v>8056104000</v>
      </c>
      <c r="D1179" s="356" t="s">
        <v>1956</v>
      </c>
      <c r="E1179" s="356" t="s">
        <v>8223</v>
      </c>
      <c r="F1179" t="str">
        <f t="shared" si="18"/>
        <v>NYGYOB-p; CVO–midler til nedbringelse af ventetide: 8056104000</v>
      </c>
    </row>
    <row r="1180" spans="2:6" x14ac:dyDescent="0.25">
      <c r="B1180" t="s">
        <v>6212</v>
      </c>
      <c r="C1180" s="356">
        <v>8055954000</v>
      </c>
      <c r="D1180" s="356" t="s">
        <v>1956</v>
      </c>
      <c r="E1180" s="356" t="s">
        <v>1994</v>
      </c>
      <c r="F1180" t="str">
        <f t="shared" si="18"/>
        <v>NYGYOB-p; Helga Gimpel - Endokrinologiske faktorer: 8055954000</v>
      </c>
    </row>
    <row r="1181" spans="2:6" x14ac:dyDescent="0.25">
      <c r="B1181" t="s">
        <v>6182</v>
      </c>
      <c r="C1181" s="356">
        <v>8055135000</v>
      </c>
      <c r="D1181" s="356" t="s">
        <v>1956</v>
      </c>
      <c r="E1181" s="356" t="s">
        <v>1957</v>
      </c>
      <c r="F1181" t="str">
        <f t="shared" si="18"/>
        <v>NYGYOB-p; Helga Gimpel - Susp. af vag.top. V. hys.: 8055135000</v>
      </c>
    </row>
    <row r="1182" spans="2:6" x14ac:dyDescent="0.25">
      <c r="B1182" t="s">
        <v>6210</v>
      </c>
      <c r="C1182" s="356">
        <v>8055939000</v>
      </c>
      <c r="D1182" s="356" t="s">
        <v>1956</v>
      </c>
      <c r="E1182" s="356" t="s">
        <v>1992</v>
      </c>
      <c r="F1182" t="str">
        <f t="shared" si="18"/>
        <v>NYGYOB-p; Karina Jensen - Kvalitetsløft på fødegan: 8055939000</v>
      </c>
    </row>
    <row r="1183" spans="2:6" x14ac:dyDescent="0.25">
      <c r="B1183" t="s">
        <v>6184</v>
      </c>
      <c r="C1183" s="356">
        <v>8055139000</v>
      </c>
      <c r="D1183" s="356" t="s">
        <v>1956</v>
      </c>
      <c r="E1183" s="356" t="s">
        <v>1959</v>
      </c>
      <c r="F1183" t="str">
        <f t="shared" si="18"/>
        <v>NYGYOB-p; Lea Laird Andersen - abdominal hysterek.: 8055139000</v>
      </c>
    </row>
    <row r="1184" spans="2:6" x14ac:dyDescent="0.25">
      <c r="B1184" t="s">
        <v>6218</v>
      </c>
      <c r="C1184" s="356">
        <v>8055989000</v>
      </c>
      <c r="D1184" s="356" t="s">
        <v>1956</v>
      </c>
      <c r="E1184" s="356" t="s">
        <v>2001</v>
      </c>
      <c r="F1184" t="str">
        <f t="shared" si="18"/>
        <v>NYGYOB-p; Ph.d. studerende Ea Løwenstein: 8055989000</v>
      </c>
    </row>
    <row r="1185" spans="2:6" x14ac:dyDescent="0.25">
      <c r="B1185" t="s">
        <v>6217</v>
      </c>
      <c r="C1185" s="356">
        <v>8055988000</v>
      </c>
      <c r="D1185" s="356" t="s">
        <v>1956</v>
      </c>
      <c r="E1185" s="356" t="s">
        <v>2000</v>
      </c>
      <c r="F1185" t="str">
        <f t="shared" si="18"/>
        <v>NYGYOB-p; Ph.d. Studerende Lisbeth Bonde: 8055988000</v>
      </c>
    </row>
    <row r="1186" spans="2:6" x14ac:dyDescent="0.25">
      <c r="B1186" t="s">
        <v>6183</v>
      </c>
      <c r="C1186" s="356">
        <v>8055138000</v>
      </c>
      <c r="D1186" s="356" t="s">
        <v>1956</v>
      </c>
      <c r="E1186" s="356" t="s">
        <v>1958</v>
      </c>
      <c r="F1186" t="str">
        <f t="shared" si="18"/>
        <v>NYGYOB-p; Prolaps studium, Jens Prien Larsen: 8055138000</v>
      </c>
    </row>
    <row r="1187" spans="2:6" x14ac:dyDescent="0.25">
      <c r="B1187" t="s">
        <v>6213</v>
      </c>
      <c r="C1187" s="356">
        <v>8055976000</v>
      </c>
      <c r="D1187" s="356" t="s">
        <v>1956</v>
      </c>
      <c r="E1187" s="356" t="s">
        <v>1995</v>
      </c>
      <c r="F1187" t="str">
        <f t="shared" si="18"/>
        <v>NYGYOB-p; Styrket indsats på fødeafdelingen - Kar.: 8055976000</v>
      </c>
    </row>
    <row r="1188" spans="2:6" x14ac:dyDescent="0.25">
      <c r="B1188" t="s">
        <v>6254</v>
      </c>
      <c r="C1188" s="356" t="s">
        <v>2084</v>
      </c>
      <c r="D1188" s="356" t="s">
        <v>2085</v>
      </c>
      <c r="E1188" s="356" t="s">
        <v>2086</v>
      </c>
      <c r="F1188" t="str">
        <f t="shared" si="18"/>
        <v>NYGYOBVOLD; Center f. voldtægtsofre-Gyn/Obs.-Nyk. F.: 104-2844</v>
      </c>
    </row>
    <row r="1189" spans="2:6" x14ac:dyDescent="0.25">
      <c r="B1189" t="s">
        <v>11064</v>
      </c>
      <c r="C1189" s="356">
        <v>8056177000</v>
      </c>
      <c r="D1189" s="356" t="s">
        <v>10342</v>
      </c>
      <c r="E1189" s="356" t="s">
        <v>10350</v>
      </c>
      <c r="F1189" t="str">
        <f t="shared" si="18"/>
        <v>NYGYPÆ-p; DIAMANT - Jeannet Lauenborg: 8056177000</v>
      </c>
    </row>
    <row r="1190" spans="2:6" x14ac:dyDescent="0.25">
      <c r="B1190" t="s">
        <v>11063</v>
      </c>
      <c r="C1190" s="356">
        <v>8056176000</v>
      </c>
      <c r="D1190" s="356" t="s">
        <v>10342</v>
      </c>
      <c r="E1190" s="356" t="s">
        <v>10349</v>
      </c>
      <c r="F1190" t="str">
        <f t="shared" si="18"/>
        <v>NYGYPÆ-p; GDM-senfølger: 8056176000</v>
      </c>
    </row>
    <row r="1191" spans="2:6" x14ac:dyDescent="0.25">
      <c r="B1191" t="s">
        <v>11071</v>
      </c>
      <c r="C1191" s="356">
        <v>8056221000</v>
      </c>
      <c r="D1191" s="356" t="s">
        <v>10342</v>
      </c>
      <c r="E1191" s="356" t="s">
        <v>10357</v>
      </c>
      <c r="F1191" t="str">
        <f t="shared" si="18"/>
        <v>NYGYPÆ-p; Gynækologisk, Obstetrisk og Pædiatrisk: 8056221000</v>
      </c>
    </row>
    <row r="1192" spans="2:6" x14ac:dyDescent="0.25">
      <c r="B1192" t="s">
        <v>11057</v>
      </c>
      <c r="C1192" s="356">
        <v>8056168000</v>
      </c>
      <c r="D1192" s="356" t="s">
        <v>10342</v>
      </c>
      <c r="E1192" s="356" t="s">
        <v>10343</v>
      </c>
      <c r="F1192" t="str">
        <f t="shared" si="18"/>
        <v>NYGYPÆ-p; Longterm follow-up womwn with a history: 8056168000</v>
      </c>
    </row>
    <row r="1193" spans="2:6" x14ac:dyDescent="0.25">
      <c r="B1193" t="s">
        <v>11061</v>
      </c>
      <c r="C1193" s="356">
        <v>8056174000</v>
      </c>
      <c r="D1193" s="356" t="s">
        <v>10342</v>
      </c>
      <c r="E1193" s="356" t="s">
        <v>10347</v>
      </c>
      <c r="F1193" t="str">
        <f t="shared" si="18"/>
        <v>NYGYPÆ-p; Screening for gestational diabetes: 8056174000</v>
      </c>
    </row>
    <row r="1194" spans="2:6" x14ac:dyDescent="0.25">
      <c r="B1194" t="s">
        <v>6555</v>
      </c>
      <c r="C1194" s="356" t="s">
        <v>2828</v>
      </c>
      <c r="D1194" s="356" t="s">
        <v>2829</v>
      </c>
      <c r="E1194" s="356" t="s">
        <v>2830</v>
      </c>
      <c r="F1194" t="str">
        <f t="shared" si="18"/>
        <v>NYIMMUNÆ; Klinisk immunologi - Nyk. F: 104-2504</v>
      </c>
    </row>
    <row r="1195" spans="2:6" x14ac:dyDescent="0.25">
      <c r="B1195" t="s">
        <v>9899</v>
      </c>
      <c r="C1195" s="356" t="s">
        <v>9422</v>
      </c>
      <c r="D1195" s="357" t="s">
        <v>9423</v>
      </c>
      <c r="E1195" s="356" t="s">
        <v>2830</v>
      </c>
      <c r="F1195" t="str">
        <f t="shared" si="18"/>
        <v>NYIMMURO; Klinisk immunologi - Nyk. F: 104-7657</v>
      </c>
    </row>
    <row r="1196" spans="2:6" x14ac:dyDescent="0.25">
      <c r="B1196" t="s">
        <v>6635</v>
      </c>
      <c r="C1196" s="356" t="s">
        <v>3052</v>
      </c>
      <c r="D1196" s="356" t="s">
        <v>3053</v>
      </c>
      <c r="E1196" s="356" t="s">
        <v>3054</v>
      </c>
      <c r="F1196" t="str">
        <f t="shared" si="18"/>
        <v>NYIMMUTANÆ; Mobil Tappeenhed Syd - Kl. Immu - Næst.: 106-2516</v>
      </c>
    </row>
    <row r="1197" spans="2:6" x14ac:dyDescent="0.25">
      <c r="B1197" t="s">
        <v>6636</v>
      </c>
      <c r="C1197" s="356" t="s">
        <v>3055</v>
      </c>
      <c r="D1197" s="356" t="s">
        <v>3053</v>
      </c>
      <c r="E1197" s="356" t="s">
        <v>3054</v>
      </c>
      <c r="F1197" t="str">
        <f t="shared" si="18"/>
        <v>NYIMMUTANÆ; Mobil Tappeenhed Syd - Kl. Immu - Næst.: 106-2518</v>
      </c>
    </row>
    <row r="1198" spans="2:6" x14ac:dyDescent="0.25">
      <c r="B1198" t="s">
        <v>9900</v>
      </c>
      <c r="C1198" s="356" t="s">
        <v>9424</v>
      </c>
      <c r="D1198" s="356" t="s">
        <v>9425</v>
      </c>
      <c r="E1198" s="356" t="s">
        <v>9426</v>
      </c>
      <c r="F1198" t="str">
        <f t="shared" si="18"/>
        <v>NYIVBL; IV-Blanding Nykøbing F. Sygehus (K): 104-2997</v>
      </c>
    </row>
    <row r="1199" spans="2:6" x14ac:dyDescent="0.25">
      <c r="B1199" t="s">
        <v>6237</v>
      </c>
      <c r="C1199" s="356" t="s">
        <v>2035</v>
      </c>
      <c r="D1199" s="356" t="s">
        <v>2036</v>
      </c>
      <c r="E1199" s="356" t="s">
        <v>2037</v>
      </c>
      <c r="F1199" t="str">
        <f t="shared" si="18"/>
        <v>NYKIRU; Kirurgi - Nykøbing F.: 104-2810</v>
      </c>
    </row>
    <row r="1200" spans="2:6" x14ac:dyDescent="0.25">
      <c r="B1200" t="s">
        <v>6240</v>
      </c>
      <c r="C1200" s="356" t="s">
        <v>2044</v>
      </c>
      <c r="D1200" s="356" t="s">
        <v>2036</v>
      </c>
      <c r="E1200" s="356" t="s">
        <v>2037</v>
      </c>
      <c r="F1200" t="str">
        <f t="shared" si="18"/>
        <v>NYKIRU; Kirurgi - Nykøbing F.: 104-2813</v>
      </c>
    </row>
    <row r="1201" spans="2:6" x14ac:dyDescent="0.25">
      <c r="B1201" t="s">
        <v>6241</v>
      </c>
      <c r="C1201" s="356" t="s">
        <v>2045</v>
      </c>
      <c r="D1201" s="356" t="s">
        <v>2046</v>
      </c>
      <c r="E1201" s="356" t="s">
        <v>2047</v>
      </c>
      <c r="F1201" t="str">
        <f t="shared" si="18"/>
        <v>NYKIRU320; Sengeafsnit 320 - Kirurgi - Nykøbing F.: 104-2814</v>
      </c>
    </row>
    <row r="1202" spans="2:6" x14ac:dyDescent="0.25">
      <c r="B1202" t="s">
        <v>6242</v>
      </c>
      <c r="C1202" s="356" t="s">
        <v>2048</v>
      </c>
      <c r="D1202" s="356" t="s">
        <v>2049</v>
      </c>
      <c r="E1202" s="356" t="s">
        <v>2050</v>
      </c>
      <c r="F1202" t="str">
        <f t="shared" si="18"/>
        <v>NYKIRUAMBU; Fællesambulatoriet - Kirurgi - Nyk. F.: 104-2816</v>
      </c>
    </row>
    <row r="1203" spans="2:6" x14ac:dyDescent="0.25">
      <c r="B1203" t="s">
        <v>6238</v>
      </c>
      <c r="C1203" s="356" t="s">
        <v>2038</v>
      </c>
      <c r="D1203" s="356" t="s">
        <v>2039</v>
      </c>
      <c r="E1203" s="356" t="s">
        <v>2040</v>
      </c>
      <c r="F1203" t="str">
        <f t="shared" si="18"/>
        <v>NYKIRUFÆL1; Fælles1- Kirurgi - Nykøbing F.: 104-2811</v>
      </c>
    </row>
    <row r="1204" spans="2:6" x14ac:dyDescent="0.25">
      <c r="B1204" t="s">
        <v>6239</v>
      </c>
      <c r="C1204" s="356" t="s">
        <v>2041</v>
      </c>
      <c r="D1204" s="356" t="s">
        <v>2042</v>
      </c>
      <c r="E1204" s="356" t="s">
        <v>2043</v>
      </c>
      <c r="F1204" t="str">
        <f t="shared" si="18"/>
        <v>NYKIRUFÆL2; Fælles2 - Kirurgi - Nykøbing F.: 104-2812</v>
      </c>
    </row>
    <row r="1205" spans="2:6" x14ac:dyDescent="0.25">
      <c r="B1205" t="s">
        <v>9901</v>
      </c>
      <c r="C1205" s="356" t="s">
        <v>8634</v>
      </c>
      <c r="D1205" s="356" t="s">
        <v>9427</v>
      </c>
      <c r="E1205" s="356" t="s">
        <v>9428</v>
      </c>
      <c r="F1205" t="str">
        <f t="shared" si="18"/>
        <v>NYKIRUFÆRO; Fælles - Kirurgi - Nykøbing F.: 104-1068</v>
      </c>
    </row>
    <row r="1206" spans="2:6" x14ac:dyDescent="0.25">
      <c r="B1206" t="s">
        <v>6214</v>
      </c>
      <c r="C1206" s="356">
        <v>8055978000</v>
      </c>
      <c r="D1206" s="356" t="s">
        <v>1996</v>
      </c>
      <c r="E1206" s="356" t="s">
        <v>1997</v>
      </c>
      <c r="F1206" t="str">
        <f t="shared" si="18"/>
        <v>NYKIRU-p; Kirurgisk afdelings forsknings og udvik.: 8055978000</v>
      </c>
    </row>
    <row r="1207" spans="2:6" x14ac:dyDescent="0.25">
      <c r="B1207" t="s">
        <v>6262</v>
      </c>
      <c r="C1207" s="356" t="s">
        <v>2108</v>
      </c>
      <c r="D1207" s="356" t="s">
        <v>2109</v>
      </c>
      <c r="E1207" s="356" t="s">
        <v>2110</v>
      </c>
      <c r="F1207" t="str">
        <f t="shared" si="18"/>
        <v>NYMEDI; Intern medicin - Nykøbing F.: 104-2860</v>
      </c>
    </row>
    <row r="1208" spans="2:6" x14ac:dyDescent="0.25">
      <c r="B1208" t="s">
        <v>6269</v>
      </c>
      <c r="C1208" s="356" t="s">
        <v>2129</v>
      </c>
      <c r="D1208" s="356" t="s">
        <v>2130</v>
      </c>
      <c r="E1208" s="356" t="s">
        <v>2131</v>
      </c>
      <c r="F1208" t="str">
        <f t="shared" si="18"/>
        <v>NYMEDI100; Sengeafsnit 100 - Intern med. - Nyk. F.: 104-2870</v>
      </c>
    </row>
    <row r="1209" spans="2:6" x14ac:dyDescent="0.25">
      <c r="B1209" t="s">
        <v>6265</v>
      </c>
      <c r="C1209" s="356" t="s">
        <v>2117</v>
      </c>
      <c r="D1209" s="356" t="s">
        <v>2118</v>
      </c>
      <c r="E1209" s="356" t="s">
        <v>2119</v>
      </c>
      <c r="F1209" t="str">
        <f t="shared" si="18"/>
        <v>NYMEDI130; Sengeafsn. 130 - Intern med. - Nyk. F.: 104-2863</v>
      </c>
    </row>
    <row r="1210" spans="2:6" x14ac:dyDescent="0.25">
      <c r="B1210" t="s">
        <v>6270</v>
      </c>
      <c r="C1210" s="356" t="s">
        <v>2132</v>
      </c>
      <c r="D1210" s="356" t="s">
        <v>2133</v>
      </c>
      <c r="E1210" s="356" t="s">
        <v>2134</v>
      </c>
      <c r="F1210" t="str">
        <f t="shared" si="18"/>
        <v>NYMEDI140; Sengeafsnit 140 - Intern med. - Nyk. F.: 104-2872</v>
      </c>
    </row>
    <row r="1211" spans="2:6" x14ac:dyDescent="0.25">
      <c r="B1211" t="s">
        <v>6266</v>
      </c>
      <c r="C1211" s="356" t="s">
        <v>2120</v>
      </c>
      <c r="D1211" s="356" t="s">
        <v>2121</v>
      </c>
      <c r="E1211" s="356" t="s">
        <v>2122</v>
      </c>
      <c r="F1211" t="str">
        <f t="shared" si="18"/>
        <v>NYMEDI200; Sengeafsnit 200 - Intern med. - Nyk. F.: 104-2864</v>
      </c>
    </row>
    <row r="1212" spans="2:6" x14ac:dyDescent="0.25">
      <c r="B1212" t="s">
        <v>6267</v>
      </c>
      <c r="C1212" s="356" t="s">
        <v>2123</v>
      </c>
      <c r="D1212" s="356" t="s">
        <v>2124</v>
      </c>
      <c r="E1212" s="356" t="s">
        <v>2125</v>
      </c>
      <c r="F1212" t="str">
        <f t="shared" si="18"/>
        <v>NYMEDI230; Sengeafsnit 230 - Intern med. - Nyk. F.: 104-2865</v>
      </c>
    </row>
    <row r="1213" spans="2:6" x14ac:dyDescent="0.25">
      <c r="B1213" t="s">
        <v>6271</v>
      </c>
      <c r="C1213" s="356" t="s">
        <v>2135</v>
      </c>
      <c r="D1213" s="356" t="s">
        <v>2136</v>
      </c>
      <c r="E1213" s="356" t="s">
        <v>2137</v>
      </c>
      <c r="F1213" t="str">
        <f t="shared" si="18"/>
        <v>NYMEDI240; Sengeafsnit 240 - Intern med. - Nyk. F.: 104-2873</v>
      </c>
    </row>
    <row r="1214" spans="2:6" x14ac:dyDescent="0.25">
      <c r="B1214" t="s">
        <v>6268</v>
      </c>
      <c r="C1214" s="356" t="s">
        <v>2126</v>
      </c>
      <c r="D1214" s="356" t="s">
        <v>2127</v>
      </c>
      <c r="E1214" s="356" t="s">
        <v>2128</v>
      </c>
      <c r="F1214" t="str">
        <f t="shared" si="18"/>
        <v>NYMEDIAMBU; Ambulatorium - Intern medicin - Nyk. F.: 104-2866</v>
      </c>
    </row>
    <row r="1215" spans="2:6" x14ac:dyDescent="0.25">
      <c r="B1215" t="s">
        <v>6272</v>
      </c>
      <c r="C1215" s="356" t="s">
        <v>2138</v>
      </c>
      <c r="D1215" s="356" t="s">
        <v>2139</v>
      </c>
      <c r="E1215" s="356" t="s">
        <v>2140</v>
      </c>
      <c r="F1215" t="str">
        <f t="shared" si="18"/>
        <v>NYMEDIETUB; ETUB - Intern medicin - Nykøbing F.: 104-2874</v>
      </c>
    </row>
    <row r="1216" spans="2:6" x14ac:dyDescent="0.25">
      <c r="B1216" t="s">
        <v>6263</v>
      </c>
      <c r="C1216" s="356" t="s">
        <v>2111</v>
      </c>
      <c r="D1216" s="356" t="s">
        <v>2112</v>
      </c>
      <c r="E1216" s="356" t="s">
        <v>2113</v>
      </c>
      <c r="F1216" t="str">
        <f t="shared" si="18"/>
        <v>NYMEDIFÆL1; Fælles1 - Intern medicin - Nykøbing F.: 104-2861</v>
      </c>
    </row>
    <row r="1217" spans="2:6" x14ac:dyDescent="0.25">
      <c r="B1217" t="s">
        <v>6264</v>
      </c>
      <c r="C1217" s="356" t="s">
        <v>2114</v>
      </c>
      <c r="D1217" s="356" t="s">
        <v>2115</v>
      </c>
      <c r="E1217" s="356" t="s">
        <v>2116</v>
      </c>
      <c r="F1217" t="str">
        <f t="shared" si="18"/>
        <v>NYMEDIFÆL2; Fælles2 - Intern medicin - Nykøbing F.: 104-2862</v>
      </c>
    </row>
    <row r="1218" spans="2:6" x14ac:dyDescent="0.25">
      <c r="B1218" t="s">
        <v>6204</v>
      </c>
      <c r="C1218" s="356">
        <v>8055910000</v>
      </c>
      <c r="D1218" s="356" t="s">
        <v>1960</v>
      </c>
      <c r="E1218" s="356" t="s">
        <v>1985</v>
      </c>
      <c r="F1218" t="str">
        <f t="shared" si="18"/>
        <v>NYMEDI-p; Benedicte Vibjerg - Spire: 8055910000</v>
      </c>
    </row>
    <row r="1219" spans="2:6" x14ac:dyDescent="0.25">
      <c r="B1219" t="s">
        <v>6202</v>
      </c>
      <c r="C1219" s="356">
        <v>8055891000</v>
      </c>
      <c r="D1219" s="356" t="s">
        <v>1960</v>
      </c>
      <c r="E1219" s="356" t="s">
        <v>1983</v>
      </c>
      <c r="F1219" t="str">
        <f t="shared" si="18"/>
        <v>NYMEDI-p; Blodprop i hjertet: 8055891000</v>
      </c>
    </row>
    <row r="1220" spans="2:6" x14ac:dyDescent="0.25">
      <c r="B1220" t="s">
        <v>11058</v>
      </c>
      <c r="C1220" s="356">
        <v>8056169000</v>
      </c>
      <c r="D1220" s="356" t="s">
        <v>1960</v>
      </c>
      <c r="E1220" s="356" t="s">
        <v>10344</v>
      </c>
      <c r="F1220" t="str">
        <f t="shared" si="18"/>
        <v>NYMEDI-p; Combined Endoscopic and Laparoscopic Sur: 8056169000</v>
      </c>
    </row>
    <row r="1221" spans="2:6" x14ac:dyDescent="0.25">
      <c r="B1221" t="s">
        <v>11068</v>
      </c>
      <c r="C1221" s="356">
        <v>8056213000</v>
      </c>
      <c r="D1221" s="356" t="s">
        <v>1960</v>
      </c>
      <c r="E1221" s="356" t="s">
        <v>10354</v>
      </c>
      <c r="F1221" t="str">
        <f t="shared" si="18"/>
        <v>NYMEDI-p; CROWD-ASPECT - Betina Sell, NFS: 8056213000</v>
      </c>
    </row>
    <row r="1222" spans="2:6" x14ac:dyDescent="0.25">
      <c r="B1222" t="s">
        <v>11066</v>
      </c>
      <c r="C1222" s="356">
        <v>8056184000</v>
      </c>
      <c r="D1222" s="356" t="s">
        <v>1960</v>
      </c>
      <c r="E1222" s="356" t="s">
        <v>10352</v>
      </c>
      <c r="F1222" t="str">
        <f t="shared" si="18"/>
        <v>NYMEDI-p; Det Nordiske Konsensus studie - Kit Func: 8056184000</v>
      </c>
    </row>
    <row r="1223" spans="2:6" x14ac:dyDescent="0.25">
      <c r="B1223" t="s">
        <v>11050</v>
      </c>
      <c r="C1223" s="356">
        <v>8056155000</v>
      </c>
      <c r="D1223" s="356" t="s">
        <v>1960</v>
      </c>
      <c r="E1223" s="356" t="s">
        <v>10334</v>
      </c>
      <c r="F1223" t="str">
        <f t="shared" si="18"/>
        <v>NYMEDI-p; DiaHeart Projekt: 8056155000</v>
      </c>
    </row>
    <row r="1224" spans="2:6" x14ac:dyDescent="0.25">
      <c r="B1224" t="s">
        <v>6222</v>
      </c>
      <c r="C1224" s="356">
        <v>8056021000</v>
      </c>
      <c r="D1224" s="356" t="s">
        <v>1960</v>
      </c>
      <c r="E1224" s="356" t="s">
        <v>2006</v>
      </c>
      <c r="F1224" t="str">
        <f t="shared" si="18"/>
        <v>NYMEDI-p; Effekten af ernæringsintervention : 8056021000</v>
      </c>
    </row>
    <row r="1225" spans="2:6" x14ac:dyDescent="0.25">
      <c r="B1225" t="s">
        <v>6203</v>
      </c>
      <c r="C1225" s="356">
        <v>8055904000</v>
      </c>
      <c r="D1225" s="356" t="s">
        <v>1960</v>
      </c>
      <c r="E1225" s="356" t="s">
        <v>1984</v>
      </c>
      <c r="F1225" t="str">
        <f t="shared" si="18"/>
        <v>NYMEDI-p; Forbedret diagnostik og implementering: 8055904000</v>
      </c>
    </row>
    <row r="1226" spans="2:6" x14ac:dyDescent="0.25">
      <c r="B1226" t="s">
        <v>11052</v>
      </c>
      <c r="C1226" s="356">
        <v>8056159000</v>
      </c>
      <c r="D1226" s="356" t="s">
        <v>1960</v>
      </c>
      <c r="E1226" s="356" t="s">
        <v>10336</v>
      </c>
      <c r="F1226" t="str">
        <f t="shared" si="18"/>
        <v>NYMEDI-p; Forskning og uddannelse, Geriatri EllenH: 8056159000</v>
      </c>
    </row>
    <row r="1227" spans="2:6" x14ac:dyDescent="0.25">
      <c r="B1227" t="s">
        <v>6208</v>
      </c>
      <c r="C1227" s="356">
        <v>8055923000</v>
      </c>
      <c r="D1227" s="356" t="s">
        <v>1960</v>
      </c>
      <c r="E1227" s="356" t="s">
        <v>1990</v>
      </c>
      <c r="F1227" t="str">
        <f t="shared" ref="F1227:F1290" si="19">CONCATENATE(D1227,";"," ",E1227,":"," ",C1227)</f>
        <v>NYMEDI-p; Forsknings- og udviklingskonto: 8055923000</v>
      </c>
    </row>
    <row r="1228" spans="2:6" x14ac:dyDescent="0.25">
      <c r="B1228" t="s">
        <v>6205</v>
      </c>
      <c r="C1228" s="356">
        <v>8055911000</v>
      </c>
      <c r="D1228" s="356" t="s">
        <v>1960</v>
      </c>
      <c r="E1228" s="356" t="s">
        <v>1986</v>
      </c>
      <c r="F1228" t="str">
        <f t="shared" si="19"/>
        <v>NYMEDI-p; Hvordan kan ledelse skabe yderligere: 8055911000</v>
      </c>
    </row>
    <row r="1229" spans="2:6" x14ac:dyDescent="0.25">
      <c r="B1229" t="s">
        <v>6186</v>
      </c>
      <c r="C1229" s="356">
        <v>8055272000</v>
      </c>
      <c r="D1229" s="356" t="s">
        <v>1960</v>
      </c>
      <c r="E1229" s="356" t="s">
        <v>1962</v>
      </c>
      <c r="F1229" t="str">
        <f t="shared" si="19"/>
        <v>NYMEDI-p; Lars Martin Martinsen - Mezavant, med.: 8055272000</v>
      </c>
    </row>
    <row r="1230" spans="2:6" x14ac:dyDescent="0.25">
      <c r="B1230" t="s">
        <v>6185</v>
      </c>
      <c r="C1230" s="356">
        <v>8055270000</v>
      </c>
      <c r="D1230" s="356" t="s">
        <v>1960</v>
      </c>
      <c r="E1230" s="356" t="s">
        <v>1961</v>
      </c>
      <c r="F1230" t="str">
        <f t="shared" si="19"/>
        <v>NYMEDI-p; Lars Martin Martinsen - TP0503 Medicin: 8055270000</v>
      </c>
    </row>
    <row r="1231" spans="2:6" x14ac:dyDescent="0.25">
      <c r="B1231" t="s">
        <v>8786</v>
      </c>
      <c r="C1231" s="356">
        <v>8056110000</v>
      </c>
      <c r="D1231" s="356" t="s">
        <v>1960</v>
      </c>
      <c r="E1231" s="356" t="s">
        <v>8227</v>
      </c>
      <c r="F1231" t="str">
        <f t="shared" si="19"/>
        <v>NYMEDI-p; Løn ph.d. stud. Mohammad Toma: 8056110000</v>
      </c>
    </row>
    <row r="1232" spans="2:6" x14ac:dyDescent="0.25">
      <c r="B1232" t="s">
        <v>8784</v>
      </c>
      <c r="C1232" s="356">
        <v>8056108000</v>
      </c>
      <c r="D1232" s="356" t="s">
        <v>1960</v>
      </c>
      <c r="E1232" s="356" t="s">
        <v>8225</v>
      </c>
      <c r="F1232" t="str">
        <f t="shared" si="19"/>
        <v>NYMEDI-p; Mohammed Toma: 8056108000</v>
      </c>
    </row>
    <row r="1233" spans="2:6" x14ac:dyDescent="0.25">
      <c r="B1233" t="s">
        <v>6209</v>
      </c>
      <c r="C1233" s="356">
        <v>8055935000</v>
      </c>
      <c r="D1233" s="356" t="s">
        <v>1960</v>
      </c>
      <c r="E1233" s="356" t="s">
        <v>1991</v>
      </c>
      <c r="F1233" t="str">
        <f t="shared" si="19"/>
        <v>NYMEDI-p; Ny organisering af arb. for plejegruppen: 8055935000</v>
      </c>
    </row>
    <row r="1234" spans="2:6" x14ac:dyDescent="0.25">
      <c r="B1234" t="s">
        <v>8787</v>
      </c>
      <c r="C1234" s="356">
        <v>8056112000</v>
      </c>
      <c r="D1234" s="356" t="s">
        <v>1960</v>
      </c>
      <c r="E1234" s="356" t="s">
        <v>8228</v>
      </c>
      <c r="F1234" t="str">
        <f t="shared" si="19"/>
        <v>NYMEDI-p; Peter Clemmensen – Prognostic impact of : 8056112000</v>
      </c>
    </row>
    <row r="1235" spans="2:6" x14ac:dyDescent="0.25">
      <c r="B1235" t="s">
        <v>6223</v>
      </c>
      <c r="C1235" s="356">
        <v>8056028000</v>
      </c>
      <c r="D1235" s="356" t="s">
        <v>1960</v>
      </c>
      <c r="E1235" s="356" t="s">
        <v>2007</v>
      </c>
      <c r="F1235" t="str">
        <f t="shared" si="19"/>
        <v>NYMEDI-p; Ph. d. studerende Yama Fakhri: 8056028000</v>
      </c>
    </row>
    <row r="1236" spans="2:6" x14ac:dyDescent="0.25">
      <c r="B1236" t="s">
        <v>6228</v>
      </c>
      <c r="C1236" s="356">
        <v>8056079000</v>
      </c>
      <c r="D1236" s="356" t="s">
        <v>1960</v>
      </c>
      <c r="E1236" s="356" t="s">
        <v>2012</v>
      </c>
      <c r="F1236" t="str">
        <f t="shared" si="19"/>
        <v>NYMEDI-p; Philips - Peter Clemmensen: 8056079000</v>
      </c>
    </row>
    <row r="1237" spans="2:6" x14ac:dyDescent="0.25">
      <c r="B1237" t="s">
        <v>6215</v>
      </c>
      <c r="C1237" s="356">
        <v>8055979000</v>
      </c>
      <c r="D1237" s="356" t="s">
        <v>1960</v>
      </c>
      <c r="E1237" s="356" t="s">
        <v>1998</v>
      </c>
      <c r="F1237" t="str">
        <f t="shared" si="19"/>
        <v>NYMEDI-p; Sammenhængende rehabilitering - Lisette: 8055979000</v>
      </c>
    </row>
    <row r="1238" spans="2:6" x14ac:dyDescent="0.25">
      <c r="B1238" t="s">
        <v>8790</v>
      </c>
      <c r="C1238" s="356" t="s">
        <v>8232</v>
      </c>
      <c r="D1238" s="356" t="s">
        <v>1960</v>
      </c>
      <c r="E1238" s="356" t="s">
        <v>8233</v>
      </c>
      <c r="F1238" t="str">
        <f t="shared" si="19"/>
        <v>NYMEDI-p; Steno - Nyk. F Intern medicin afsnit 140: 2859-1107</v>
      </c>
    </row>
    <row r="1239" spans="2:6" x14ac:dyDescent="0.25">
      <c r="B1239" t="s">
        <v>8793</v>
      </c>
      <c r="C1239" s="356" t="s">
        <v>8238</v>
      </c>
      <c r="D1239" s="356" t="s">
        <v>1960</v>
      </c>
      <c r="E1239" s="356" t="s">
        <v>8239</v>
      </c>
      <c r="F1239" t="str">
        <f t="shared" si="19"/>
        <v>NYMEDI-p; Steno - Nyk. F Intern medicin Amb. ETUB: 3412-1107</v>
      </c>
    </row>
    <row r="1240" spans="2:6" x14ac:dyDescent="0.25">
      <c r="B1240" t="s">
        <v>8792</v>
      </c>
      <c r="C1240" s="356" t="s">
        <v>8236</v>
      </c>
      <c r="D1240" s="356" t="s">
        <v>1960</v>
      </c>
      <c r="E1240" s="356" t="s">
        <v>8237</v>
      </c>
      <c r="F1240" t="str">
        <f t="shared" si="19"/>
        <v>NYMEDI-p; Steno - Nyk. F Intern medicin Amb. Naks.: 3411-1107</v>
      </c>
    </row>
    <row r="1241" spans="2:6" x14ac:dyDescent="0.25">
      <c r="B1241" t="s">
        <v>8791</v>
      </c>
      <c r="C1241" s="356" t="s">
        <v>8234</v>
      </c>
      <c r="D1241" s="356" t="s">
        <v>1960</v>
      </c>
      <c r="E1241" s="356" t="s">
        <v>8235</v>
      </c>
      <c r="F1241" t="str">
        <f t="shared" si="19"/>
        <v>NYMEDI-p; Steno - Nyk. F Intern medicin Amb.: 3410-1107</v>
      </c>
    </row>
    <row r="1242" spans="2:6" x14ac:dyDescent="0.25">
      <c r="B1242" t="s">
        <v>11079</v>
      </c>
      <c r="C1242" s="356" t="s">
        <v>10369</v>
      </c>
      <c r="D1242" s="356" t="s">
        <v>1960</v>
      </c>
      <c r="E1242" s="356" t="s">
        <v>10370</v>
      </c>
      <c r="F1242" t="str">
        <f t="shared" si="19"/>
        <v>NYMEDI-p; Steno -Nyk. F Intern medicin Diabetesbus: 3413-1107</v>
      </c>
    </row>
    <row r="1243" spans="2:6" x14ac:dyDescent="0.25">
      <c r="B1243" t="s">
        <v>11067</v>
      </c>
      <c r="C1243" s="356">
        <v>8056209000</v>
      </c>
      <c r="D1243" s="356" t="s">
        <v>1960</v>
      </c>
      <c r="E1243" s="356" t="s">
        <v>10353</v>
      </c>
      <c r="F1243" t="str">
        <f t="shared" si="19"/>
        <v>NYMEDI-p; The influence of socioeconomic factors: 8056209000</v>
      </c>
    </row>
    <row r="1244" spans="2:6" x14ac:dyDescent="0.25">
      <c r="B1244" t="s">
        <v>6211</v>
      </c>
      <c r="C1244" s="356">
        <v>8055940000</v>
      </c>
      <c r="D1244" s="356" t="s">
        <v>1960</v>
      </c>
      <c r="E1244" s="356" t="s">
        <v>1993</v>
      </c>
      <c r="F1244" t="str">
        <f t="shared" si="19"/>
        <v>NYMEDI-p; Yama Fakhi - Improving diagnosis and ou.: 8055940000</v>
      </c>
    </row>
    <row r="1245" spans="2:6" x14ac:dyDescent="0.25">
      <c r="B1245" t="s">
        <v>7834</v>
      </c>
      <c r="C1245" s="356" t="s">
        <v>4987</v>
      </c>
      <c r="D1245" s="356" t="s">
        <v>4988</v>
      </c>
      <c r="E1245" s="356" t="s">
        <v>4989</v>
      </c>
      <c r="F1245" t="str">
        <f t="shared" si="19"/>
        <v>NYMEDIRO; Medicinsk Afdeling - Nykøbing F.: 104-1249</v>
      </c>
    </row>
    <row r="1246" spans="2:6" x14ac:dyDescent="0.25">
      <c r="B1246" t="s">
        <v>9902</v>
      </c>
      <c r="C1246" s="356" t="s">
        <v>9429</v>
      </c>
      <c r="D1246" s="357" t="s">
        <v>9430</v>
      </c>
      <c r="E1246" s="356" t="s">
        <v>2833</v>
      </c>
      <c r="F1246" t="str">
        <f t="shared" si="19"/>
        <v>NYMIKRRO; Klinisk Mikrobiologi - Nykøbing F.: 104-7673</v>
      </c>
    </row>
    <row r="1247" spans="2:6" x14ac:dyDescent="0.25">
      <c r="B1247" t="s">
        <v>6556</v>
      </c>
      <c r="C1247" s="356" t="s">
        <v>2831</v>
      </c>
      <c r="D1247" s="356" t="s">
        <v>2832</v>
      </c>
      <c r="E1247" s="356" t="s">
        <v>2833</v>
      </c>
      <c r="F1247" t="str">
        <f t="shared" si="19"/>
        <v>NYMIKRSL; Klinisk Mikrobiologi - Nykøbing F.: 104-2551</v>
      </c>
    </row>
    <row r="1248" spans="2:6" x14ac:dyDescent="0.25">
      <c r="B1248" t="s">
        <v>7835</v>
      </c>
      <c r="C1248" s="356" t="s">
        <v>4990</v>
      </c>
      <c r="D1248" s="356" t="s">
        <v>4991</v>
      </c>
      <c r="E1248" s="356" t="s">
        <v>4992</v>
      </c>
      <c r="F1248" t="str">
        <f t="shared" si="19"/>
        <v>NYONKOPARO; Palliativ team - Onkologi - Nykøbing F.: 104-7343</v>
      </c>
    </row>
    <row r="1249" spans="2:6" x14ac:dyDescent="0.25">
      <c r="B1249" t="s">
        <v>6243</v>
      </c>
      <c r="C1249" s="356" t="s">
        <v>2051</v>
      </c>
      <c r="D1249" s="356" t="s">
        <v>2052</v>
      </c>
      <c r="E1249" s="356" t="s">
        <v>2053</v>
      </c>
      <c r="F1249" t="str">
        <f t="shared" si="19"/>
        <v>NYORTO; Ortopædkirurgi - Nykøbing F.: 104-2820</v>
      </c>
    </row>
    <row r="1250" spans="2:6" x14ac:dyDescent="0.25">
      <c r="B1250" t="s">
        <v>6246</v>
      </c>
      <c r="C1250" s="356" t="s">
        <v>2060</v>
      </c>
      <c r="D1250" s="356" t="s">
        <v>2061</v>
      </c>
      <c r="E1250" s="356" t="s">
        <v>2062</v>
      </c>
      <c r="F1250" t="str">
        <f t="shared" si="19"/>
        <v>NYORTO300; Sengeafsnit 300 - Ortopædkir. - Nyk. F.: 104-2823</v>
      </c>
    </row>
    <row r="1251" spans="2:6" x14ac:dyDescent="0.25">
      <c r="B1251" t="s">
        <v>6247</v>
      </c>
      <c r="C1251" s="356" t="s">
        <v>2063</v>
      </c>
      <c r="D1251" s="356" t="s">
        <v>2064</v>
      </c>
      <c r="E1251" s="356" t="s">
        <v>2065</v>
      </c>
      <c r="F1251" t="str">
        <f t="shared" si="19"/>
        <v>NYORTO330; Sengeafsnit 330 - Ortopædkir. - Nyk. F.: 104-2824</v>
      </c>
    </row>
    <row r="1252" spans="2:6" x14ac:dyDescent="0.25">
      <c r="B1252" t="s">
        <v>6244</v>
      </c>
      <c r="C1252" s="356" t="s">
        <v>2054</v>
      </c>
      <c r="D1252" s="356" t="s">
        <v>2055</v>
      </c>
      <c r="E1252" s="356" t="s">
        <v>2056</v>
      </c>
      <c r="F1252" t="str">
        <f t="shared" si="19"/>
        <v>NYORTOFÆL1; Fælles1 - Ortopædkirurgi - Nykøbing F.: 104-2821</v>
      </c>
    </row>
    <row r="1253" spans="2:6" x14ac:dyDescent="0.25">
      <c r="B1253" t="s">
        <v>6245</v>
      </c>
      <c r="C1253" s="356" t="s">
        <v>2057</v>
      </c>
      <c r="D1253" s="356" t="s">
        <v>2058</v>
      </c>
      <c r="E1253" s="356" t="s">
        <v>2059</v>
      </c>
      <c r="F1253" t="str">
        <f t="shared" si="19"/>
        <v>NYORTOFÆL2; Fælles2 - Ortopædkirurgi - Nykøbing F.: 104-2822</v>
      </c>
    </row>
    <row r="1254" spans="2:6" x14ac:dyDescent="0.25">
      <c r="B1254" t="s">
        <v>6248</v>
      </c>
      <c r="C1254" s="356" t="s">
        <v>2066</v>
      </c>
      <c r="D1254" s="356" t="s">
        <v>2067</v>
      </c>
      <c r="E1254" s="356" t="s">
        <v>2068</v>
      </c>
      <c r="F1254" t="str">
        <f t="shared" si="19"/>
        <v>NYORTOIDRÆ; Stoppet enhed (606): 104-2828</v>
      </c>
    </row>
    <row r="1255" spans="2:6" x14ac:dyDescent="0.25">
      <c r="B1255" t="s">
        <v>6249</v>
      </c>
      <c r="C1255" s="356" t="s">
        <v>2069</v>
      </c>
      <c r="D1255" s="356" t="s">
        <v>2070</v>
      </c>
      <c r="E1255" s="356" t="s">
        <v>2071</v>
      </c>
      <c r="F1255" t="str">
        <f t="shared" si="19"/>
        <v>NYORTOJOUR; Journalarkiv - Nykøbing F.: 104-2829</v>
      </c>
    </row>
    <row r="1256" spans="2:6" x14ac:dyDescent="0.25">
      <c r="B1256" t="s">
        <v>11078</v>
      </c>
      <c r="C1256" s="356" t="s">
        <v>10367</v>
      </c>
      <c r="D1256" s="356" t="s">
        <v>2004</v>
      </c>
      <c r="E1256" s="356" t="s">
        <v>10368</v>
      </c>
      <c r="F1256" t="str">
        <f t="shared" si="19"/>
        <v>NYORTO-p; Steno - Nyk. F Ortopædkirurgisk afdeling: 2831-1044</v>
      </c>
    </row>
    <row r="1257" spans="2:6" x14ac:dyDescent="0.25">
      <c r="B1257" t="s">
        <v>6221</v>
      </c>
      <c r="C1257" s="356">
        <v>8056007000</v>
      </c>
      <c r="D1257" s="356" t="s">
        <v>2004</v>
      </c>
      <c r="E1257" s="356" t="s">
        <v>2005</v>
      </c>
      <c r="F1257" t="str">
        <f t="shared" si="19"/>
        <v>NYORTO-p; Øgning af den skulderkirurgiske aktivit.: 8056007000</v>
      </c>
    </row>
    <row r="1258" spans="2:6" x14ac:dyDescent="0.25">
      <c r="B1258" t="s">
        <v>6310</v>
      </c>
      <c r="C1258" s="356" t="s">
        <v>2245</v>
      </c>
      <c r="D1258" s="356" t="s">
        <v>2246</v>
      </c>
      <c r="E1258" s="356" t="s">
        <v>2247</v>
      </c>
      <c r="F1258" t="str">
        <f t="shared" si="19"/>
        <v>NYPKO; PKO-ordning - Nykøbing F.: 811-2964</v>
      </c>
    </row>
    <row r="1259" spans="2:6" x14ac:dyDescent="0.25">
      <c r="B1259" t="s">
        <v>6273</v>
      </c>
      <c r="C1259" s="356" t="s">
        <v>2141</v>
      </c>
      <c r="D1259" s="356" t="s">
        <v>2142</v>
      </c>
      <c r="E1259" s="356" t="s">
        <v>2143</v>
      </c>
      <c r="F1259" t="str">
        <f t="shared" si="19"/>
        <v>NYPÆDI; Pædiatri - Nyk. F.: 104-2875</v>
      </c>
    </row>
    <row r="1260" spans="2:6" x14ac:dyDescent="0.25">
      <c r="B1260" t="s">
        <v>11072</v>
      </c>
      <c r="C1260" s="356" t="s">
        <v>10358</v>
      </c>
      <c r="D1260" s="356" t="s">
        <v>2151</v>
      </c>
      <c r="E1260" s="356" t="s">
        <v>2152</v>
      </c>
      <c r="F1260" t="str">
        <f t="shared" si="19"/>
        <v>NYPÆDI30; Sengeafsnit 30 - Pædiatri - Nykøbing F.: 104-2845</v>
      </c>
    </row>
    <row r="1261" spans="2:6" x14ac:dyDescent="0.25">
      <c r="B1261" t="s">
        <v>6276</v>
      </c>
      <c r="C1261" s="356" t="s">
        <v>2150</v>
      </c>
      <c r="D1261" s="356" t="s">
        <v>2151</v>
      </c>
      <c r="E1261" s="356" t="s">
        <v>2152</v>
      </c>
      <c r="F1261" t="str">
        <f t="shared" si="19"/>
        <v>NYPÆDI30; Sengeafsnit 30 - Pædiatri - Nykøbing F.: 104-2878</v>
      </c>
    </row>
    <row r="1262" spans="2:6" x14ac:dyDescent="0.25">
      <c r="B1262" t="s">
        <v>11073</v>
      </c>
      <c r="C1262" s="356" t="s">
        <v>10359</v>
      </c>
      <c r="D1262" s="356" t="s">
        <v>2145</v>
      </c>
      <c r="E1262" s="356" t="s">
        <v>2146</v>
      </c>
      <c r="F1262" t="str">
        <f t="shared" si="19"/>
        <v>NYPÆDIFÆL1; Fælles1 - Pædiatri - Nykøbing F.: 104-2846</v>
      </c>
    </row>
    <row r="1263" spans="2:6" x14ac:dyDescent="0.25">
      <c r="B1263" t="s">
        <v>6274</v>
      </c>
      <c r="C1263" s="356" t="s">
        <v>2144</v>
      </c>
      <c r="D1263" s="356" t="s">
        <v>2145</v>
      </c>
      <c r="E1263" s="356" t="s">
        <v>2146</v>
      </c>
      <c r="F1263" t="str">
        <f t="shared" si="19"/>
        <v>NYPÆDIFÆL1; Fælles1 - Pædiatri - Nykøbing F.: 104-2876</v>
      </c>
    </row>
    <row r="1264" spans="2:6" x14ac:dyDescent="0.25">
      <c r="B1264" t="s">
        <v>6275</v>
      </c>
      <c r="C1264" s="356" t="s">
        <v>2147</v>
      </c>
      <c r="D1264" s="356" t="s">
        <v>2148</v>
      </c>
      <c r="E1264" s="356" t="s">
        <v>2149</v>
      </c>
      <c r="F1264" t="str">
        <f t="shared" si="19"/>
        <v>NYPÆDIFÆL2; Fælles2 - Pædiatri - Nykøbing F.: 104-2877</v>
      </c>
    </row>
    <row r="1265" spans="2:6" x14ac:dyDescent="0.25">
      <c r="B1265" t="s">
        <v>6201</v>
      </c>
      <c r="C1265" s="356">
        <v>8055863000</v>
      </c>
      <c r="D1265" s="356" t="s">
        <v>1981</v>
      </c>
      <c r="E1265" s="356" t="s">
        <v>1982</v>
      </c>
      <c r="F1265" t="str">
        <f t="shared" si="19"/>
        <v>NYPÆDI-p; CPOP i Region Sjælland: 8055863000</v>
      </c>
    </row>
    <row r="1266" spans="2:6" x14ac:dyDescent="0.25">
      <c r="B1266" t="s">
        <v>9903</v>
      </c>
      <c r="C1266" s="356">
        <v>8056060000</v>
      </c>
      <c r="D1266" s="356" t="s">
        <v>1981</v>
      </c>
      <c r="E1266" s="356" t="s">
        <v>9431</v>
      </c>
      <c r="F1266" t="str">
        <f t="shared" si="19"/>
        <v>NYPÆDI-p; INFQ3003 Tatjana Zaharov: 8056060000</v>
      </c>
    </row>
    <row r="1267" spans="2:6" x14ac:dyDescent="0.25">
      <c r="B1267" t="s">
        <v>8794</v>
      </c>
      <c r="C1267" s="356" t="s">
        <v>8240</v>
      </c>
      <c r="D1267" s="356" t="s">
        <v>1981</v>
      </c>
      <c r="E1267" s="356" t="s">
        <v>8241</v>
      </c>
      <c r="F1267" t="str">
        <f t="shared" si="19"/>
        <v>NYPÆDI-p; Steno - Nyk. F Pædiatrisk Afsnit 30: 3420-1145</v>
      </c>
    </row>
    <row r="1268" spans="2:6" x14ac:dyDescent="0.25">
      <c r="B1268" t="s">
        <v>8795</v>
      </c>
      <c r="C1268" s="356" t="s">
        <v>8242</v>
      </c>
      <c r="D1268" s="356" t="s">
        <v>1981</v>
      </c>
      <c r="E1268" s="356" t="s">
        <v>8243</v>
      </c>
      <c r="F1268" t="str">
        <f t="shared" si="19"/>
        <v>NYPÆDI-p; Steno - Nyk. F Pædiatrisk Amb. 30: 3421-1145</v>
      </c>
    </row>
    <row r="1269" spans="2:6" x14ac:dyDescent="0.25">
      <c r="B1269" t="s">
        <v>6288</v>
      </c>
      <c r="C1269" s="356" t="s">
        <v>2182</v>
      </c>
      <c r="D1269" s="356" t="s">
        <v>2183</v>
      </c>
      <c r="E1269" s="356" t="s">
        <v>2184</v>
      </c>
      <c r="F1269" t="str">
        <f t="shared" si="19"/>
        <v>NYRADI; Radiologi - Nykøbing F.: 104-2905</v>
      </c>
    </row>
    <row r="1270" spans="2:6" x14ac:dyDescent="0.25">
      <c r="B1270" t="s">
        <v>6289</v>
      </c>
      <c r="C1270" s="356" t="s">
        <v>2185</v>
      </c>
      <c r="D1270" s="356" t="s">
        <v>2186</v>
      </c>
      <c r="E1270" s="356" t="s">
        <v>2187</v>
      </c>
      <c r="F1270" t="str">
        <f t="shared" si="19"/>
        <v>NYRADIFÆL1; Fælles1 - Radiologi - Nykøbing F.: 104-2906</v>
      </c>
    </row>
    <row r="1271" spans="2:6" x14ac:dyDescent="0.25">
      <c r="B1271" t="s">
        <v>6290</v>
      </c>
      <c r="C1271" s="356" t="s">
        <v>2188</v>
      </c>
      <c r="D1271" s="356" t="s">
        <v>2189</v>
      </c>
      <c r="E1271" s="356" t="s">
        <v>2190</v>
      </c>
      <c r="F1271" t="str">
        <f t="shared" si="19"/>
        <v>NYRADIFÆL2; Fælles2 - Radiologi - Nykøbing F.: 104-2907</v>
      </c>
    </row>
    <row r="1272" spans="2:6" x14ac:dyDescent="0.25">
      <c r="B1272" t="s">
        <v>6206</v>
      </c>
      <c r="C1272" s="356">
        <v>8055917000</v>
      </c>
      <c r="D1272" s="356" t="s">
        <v>1987</v>
      </c>
      <c r="E1272" s="356" t="s">
        <v>1988</v>
      </c>
      <c r="F1272" t="str">
        <f t="shared" si="19"/>
        <v>NYRADI-p; Rikke Petersen - KSS Kick Off møder: 8055917000</v>
      </c>
    </row>
    <row r="1273" spans="2:6" x14ac:dyDescent="0.25">
      <c r="B1273" t="s">
        <v>6207</v>
      </c>
      <c r="C1273" s="356">
        <v>8055918000</v>
      </c>
      <c r="D1273" s="356" t="s">
        <v>1987</v>
      </c>
      <c r="E1273" s="356" t="s">
        <v>1989</v>
      </c>
      <c r="F1273" t="str">
        <f t="shared" si="19"/>
        <v>NYRADI-p; Tværsektorielt samarbejde/udveksling: 8055918000</v>
      </c>
    </row>
    <row r="1274" spans="2:6" x14ac:dyDescent="0.25">
      <c r="B1274" t="s">
        <v>6291</v>
      </c>
      <c r="C1274" s="356" t="s">
        <v>2191</v>
      </c>
      <c r="D1274" s="356" t="s">
        <v>2192</v>
      </c>
      <c r="E1274" s="356" t="s">
        <v>2193</v>
      </c>
      <c r="F1274" t="str">
        <f t="shared" si="19"/>
        <v>NYRADIRADI; Radiologi - Radiologi - Nykøbing F.: 104-2908</v>
      </c>
    </row>
    <row r="1275" spans="2:6" x14ac:dyDescent="0.25">
      <c r="B1275" t="s">
        <v>8779</v>
      </c>
      <c r="C1275" s="356">
        <v>8056041000</v>
      </c>
      <c r="D1275" s="356" t="s">
        <v>8220</v>
      </c>
      <c r="E1275" s="356" t="s">
        <v>8113</v>
      </c>
      <c r="F1275" t="str">
        <f t="shared" si="19"/>
        <v>NYREKRUMID; Rekrutteringsmidler (K): 8056041000</v>
      </c>
    </row>
    <row r="1276" spans="2:6" x14ac:dyDescent="0.25">
      <c r="B1276" t="s">
        <v>6316</v>
      </c>
      <c r="C1276" s="356" t="s">
        <v>2263</v>
      </c>
      <c r="D1276" s="356" t="s">
        <v>2264</v>
      </c>
      <c r="E1276" s="356" t="s">
        <v>2265</v>
      </c>
      <c r="F1276" t="str">
        <f t="shared" si="19"/>
        <v>NYSP; Sundhedsplatformen (K): 811-2989</v>
      </c>
    </row>
    <row r="1277" spans="2:6" x14ac:dyDescent="0.25">
      <c r="B1277" t="s">
        <v>6302</v>
      </c>
      <c r="C1277" s="356" t="s">
        <v>2223</v>
      </c>
      <c r="D1277" s="356" t="s">
        <v>2224</v>
      </c>
      <c r="E1277" s="356" t="s">
        <v>2225</v>
      </c>
      <c r="F1277" t="str">
        <f t="shared" si="19"/>
        <v>NYSTAB; Administration HR og Teknik - Nyk. F.: 811-2933</v>
      </c>
    </row>
    <row r="1278" spans="2:6" x14ac:dyDescent="0.25">
      <c r="B1278" t="s">
        <v>11055</v>
      </c>
      <c r="C1278" s="356">
        <v>8056166000</v>
      </c>
      <c r="D1278" s="356" t="s">
        <v>10339</v>
      </c>
      <c r="E1278" s="356" t="s">
        <v>10340</v>
      </c>
      <c r="F1278" t="str">
        <f t="shared" si="19"/>
        <v>NYSTAB-p; Elektroniske staff-meetings og videndel.: 8056166000</v>
      </c>
    </row>
    <row r="1279" spans="2:6" x14ac:dyDescent="0.25">
      <c r="B1279" t="s">
        <v>11056</v>
      </c>
      <c r="C1279" s="356">
        <v>8056167000</v>
      </c>
      <c r="D1279" s="356" t="s">
        <v>10339</v>
      </c>
      <c r="E1279" s="356" t="s">
        <v>10341</v>
      </c>
      <c r="F1279" t="str">
        <f t="shared" si="19"/>
        <v>NYSTAB-p; Min Medicin Med - Lene Vistisen: 8056167000</v>
      </c>
    </row>
    <row r="1280" spans="2:6" x14ac:dyDescent="0.25">
      <c r="B1280" t="s">
        <v>11062</v>
      </c>
      <c r="C1280" s="356">
        <v>8056175000</v>
      </c>
      <c r="D1280" s="356" t="s">
        <v>10339</v>
      </c>
      <c r="E1280" s="356" t="s">
        <v>10348</v>
      </c>
      <c r="F1280" t="str">
        <f t="shared" si="19"/>
        <v>NYSTAB-p; Skjult belastning fra i forebyggelsesvin: 8056175000</v>
      </c>
    </row>
    <row r="1281" spans="2:6" x14ac:dyDescent="0.25">
      <c r="B1281" t="s">
        <v>6313</v>
      </c>
      <c r="C1281" s="356" t="s">
        <v>2254</v>
      </c>
      <c r="D1281" s="356" t="s">
        <v>2255</v>
      </c>
      <c r="E1281" s="356" t="s">
        <v>2256</v>
      </c>
      <c r="F1281" t="str">
        <f t="shared" si="19"/>
        <v>NYSTABPRAK; Praksislæger Klinisk basis - Nykøbing F.: 811-2967</v>
      </c>
    </row>
    <row r="1282" spans="2:6" x14ac:dyDescent="0.25">
      <c r="B1282" t="s">
        <v>6292</v>
      </c>
      <c r="C1282" s="356" t="s">
        <v>2195</v>
      </c>
      <c r="D1282" s="356" t="s">
        <v>2196</v>
      </c>
      <c r="E1282" s="356" t="s">
        <v>2197</v>
      </c>
      <c r="F1282" t="str">
        <f t="shared" si="19"/>
        <v>NYSTABTEKA; Teknisk afdeling - Nykøbing F.: 104-2917</v>
      </c>
    </row>
    <row r="1283" spans="2:6" x14ac:dyDescent="0.25">
      <c r="B1283" t="s">
        <v>6318</v>
      </c>
      <c r="C1283" s="356" t="s">
        <v>2269</v>
      </c>
      <c r="D1283" s="356" t="s">
        <v>2270</v>
      </c>
      <c r="E1283" s="356" t="s">
        <v>2271</v>
      </c>
      <c r="F1283" t="str">
        <f t="shared" si="19"/>
        <v>NYUDDALABO; Uddannelseslaboratorium (K): 811-2996</v>
      </c>
    </row>
    <row r="1284" spans="2:6" x14ac:dyDescent="0.25">
      <c r="B1284" t="s">
        <v>6314</v>
      </c>
      <c r="C1284" s="356" t="s">
        <v>2257</v>
      </c>
      <c r="D1284" s="356" t="s">
        <v>2258</v>
      </c>
      <c r="E1284" s="356" t="s">
        <v>2259</v>
      </c>
      <c r="F1284" t="str">
        <f t="shared" si="19"/>
        <v>NYUDDPULJE; Uddannelsespulje (K): 811-2977</v>
      </c>
    </row>
    <row r="1285" spans="2:6" x14ac:dyDescent="0.25">
      <c r="B1285" t="s">
        <v>6308</v>
      </c>
      <c r="C1285" s="356" t="s">
        <v>2239</v>
      </c>
      <c r="D1285" s="356" t="s">
        <v>2240</v>
      </c>
      <c r="E1285" s="356" t="s">
        <v>2241</v>
      </c>
      <c r="F1285" t="str">
        <f t="shared" si="19"/>
        <v>NYYLVIDUDD; Yngre lægers videreudd. Nykøbing F. (K): 811-2962</v>
      </c>
    </row>
    <row r="1286" spans="2:6" x14ac:dyDescent="0.25">
      <c r="B1286" t="s">
        <v>6307</v>
      </c>
      <c r="C1286" s="356" t="s">
        <v>2236</v>
      </c>
      <c r="D1286" s="356" t="s">
        <v>2237</v>
      </c>
      <c r="E1286" s="356" t="s">
        <v>2238</v>
      </c>
      <c r="F1286" t="str">
        <f t="shared" si="19"/>
        <v>NYØKPLLEJE; Lejeboliger Nykøbing F.: 811-2961</v>
      </c>
    </row>
    <row r="1287" spans="2:6" x14ac:dyDescent="0.25">
      <c r="B1287" t="s">
        <v>7833</v>
      </c>
      <c r="C1287" s="356" t="s">
        <v>4984</v>
      </c>
      <c r="D1287" s="356" t="s">
        <v>4985</v>
      </c>
      <c r="E1287" s="356" t="s">
        <v>4986</v>
      </c>
      <c r="F1287" t="str">
        <f t="shared" si="19"/>
        <v>NYØNHAUDKØ; Audioklinik - Øre/Næse/Hals - Nykøbing F: 104-1227</v>
      </c>
    </row>
    <row r="1288" spans="2:6" x14ac:dyDescent="0.25">
      <c r="B1288" t="s">
        <v>7832</v>
      </c>
      <c r="C1288" s="356" t="s">
        <v>4981</v>
      </c>
      <c r="D1288" s="356" t="s">
        <v>4982</v>
      </c>
      <c r="E1288" s="356" t="s">
        <v>4983</v>
      </c>
      <c r="F1288" t="str">
        <f t="shared" si="19"/>
        <v>NYØNHKØ; Øre/Næse/Hals Afdeling - Nykøbing F: 104-1193</v>
      </c>
    </row>
    <row r="1289" spans="2:6" x14ac:dyDescent="0.25">
      <c r="B1289" t="s">
        <v>6737</v>
      </c>
      <c r="C1289" s="356" t="s">
        <v>3307</v>
      </c>
      <c r="D1289" s="356" t="s">
        <v>3308</v>
      </c>
      <c r="E1289" s="356" t="s">
        <v>3309</v>
      </c>
      <c r="F1289" t="str">
        <f t="shared" si="19"/>
        <v>NÆADMIFRIV; Frivillighedsteam: 811-2796</v>
      </c>
    </row>
    <row r="1290" spans="2:6" x14ac:dyDescent="0.25">
      <c r="B1290" t="s">
        <v>6726</v>
      </c>
      <c r="C1290" s="356" t="s">
        <v>3277</v>
      </c>
      <c r="D1290" s="356" t="s">
        <v>3278</v>
      </c>
      <c r="E1290" s="356" t="s">
        <v>580</v>
      </c>
      <c r="F1290" t="str">
        <f t="shared" si="19"/>
        <v>NÆADMIINTR; Intro reservelæger - Næst.-Slag.: 811-2743</v>
      </c>
    </row>
    <row r="1291" spans="2:6" x14ac:dyDescent="0.25">
      <c r="B1291" t="s">
        <v>6730</v>
      </c>
      <c r="C1291" s="356" t="s">
        <v>3286</v>
      </c>
      <c r="D1291" s="356" t="s">
        <v>3287</v>
      </c>
      <c r="E1291" s="356" t="s">
        <v>3288</v>
      </c>
      <c r="F1291" t="str">
        <f t="shared" ref="F1291:F1354" si="20">CONCATENATE(D1291,";"," ",E1291,":"," ",C1291)</f>
        <v>NÆADMIKLBA; Stoppet enhed (419): 811-2747</v>
      </c>
    </row>
    <row r="1292" spans="2:6" x14ac:dyDescent="0.25">
      <c r="B1292" t="s">
        <v>6724</v>
      </c>
      <c r="C1292" s="356" t="s">
        <v>3271</v>
      </c>
      <c r="D1292" s="356" t="s">
        <v>3272</v>
      </c>
      <c r="E1292" s="356" t="s">
        <v>3273</v>
      </c>
      <c r="F1292" t="str">
        <f t="shared" si="20"/>
        <v>NÆADMILEAN; LEAN enheden - NSR sygehuse: 811-2735</v>
      </c>
    </row>
    <row r="1293" spans="2:6" x14ac:dyDescent="0.25">
      <c r="B1293" t="s">
        <v>6742</v>
      </c>
      <c r="C1293" s="356" t="s">
        <v>3323</v>
      </c>
      <c r="D1293" s="356" t="s">
        <v>3272</v>
      </c>
      <c r="E1293" s="356" t="s">
        <v>3273</v>
      </c>
      <c r="F1293" t="str">
        <f t="shared" si="20"/>
        <v>NÆADMILEAN; LEAN enheden - NSR sygehuse: 811-7290</v>
      </c>
    </row>
    <row r="1294" spans="2:6" x14ac:dyDescent="0.25">
      <c r="B1294" t="s">
        <v>6729</v>
      </c>
      <c r="C1294" s="356" t="s">
        <v>3283</v>
      </c>
      <c r="D1294" s="356" t="s">
        <v>3284</v>
      </c>
      <c r="E1294" s="356" t="s">
        <v>3285</v>
      </c>
      <c r="F1294" t="str">
        <f t="shared" si="20"/>
        <v>NÆADMIPR23; Stoppet enhed (420): 811-2746</v>
      </c>
    </row>
    <row r="1295" spans="2:6" x14ac:dyDescent="0.25">
      <c r="B1295" t="s">
        <v>6728</v>
      </c>
      <c r="C1295" s="356" t="s">
        <v>3281</v>
      </c>
      <c r="D1295" s="356" t="s">
        <v>3282</v>
      </c>
      <c r="E1295" s="356" t="s">
        <v>601</v>
      </c>
      <c r="F1295" t="str">
        <f t="shared" si="20"/>
        <v>NÆADMIPRA1; Praksislæger fase 1 - Næst.-Slag.: 811-2745</v>
      </c>
    </row>
    <row r="1296" spans="2:6" x14ac:dyDescent="0.25">
      <c r="B1296" t="s">
        <v>6734</v>
      </c>
      <c r="C1296" s="356" t="s">
        <v>3300</v>
      </c>
      <c r="D1296" s="356" t="s">
        <v>3301</v>
      </c>
      <c r="E1296" s="356" t="s">
        <v>3302</v>
      </c>
      <c r="F1296" t="str">
        <f t="shared" si="20"/>
        <v>NÆADMIVÆBO; Værdi for borger/Patientsik. sygehus NSR: 811-2789</v>
      </c>
    </row>
    <row r="1297" spans="2:6" x14ac:dyDescent="0.25">
      <c r="B1297" t="s">
        <v>6596</v>
      </c>
      <c r="C1297" s="356" t="s">
        <v>2944</v>
      </c>
      <c r="D1297" s="356" t="s">
        <v>2945</v>
      </c>
      <c r="E1297" s="356" t="s">
        <v>2946</v>
      </c>
      <c r="F1297" t="str">
        <f t="shared" si="20"/>
        <v>NÆAKUTAMA; Sengeafsnit AMA Næstved - AKUT Slagelse: 106-2254</v>
      </c>
    </row>
    <row r="1298" spans="2:6" x14ac:dyDescent="0.25">
      <c r="B1298" t="s">
        <v>6595</v>
      </c>
      <c r="C1298" s="356" t="s">
        <v>2941</v>
      </c>
      <c r="D1298" s="356" t="s">
        <v>2942</v>
      </c>
      <c r="E1298" s="356" t="s">
        <v>2943</v>
      </c>
      <c r="F1298" t="str">
        <f t="shared" si="20"/>
        <v>NÆAKUTLÆSE; Sekretærcentral Næstved - AKUT Slagelse: 106-2253</v>
      </c>
    </row>
    <row r="1299" spans="2:6" x14ac:dyDescent="0.25">
      <c r="B1299" t="s">
        <v>6604</v>
      </c>
      <c r="C1299" s="356" t="s">
        <v>2966</v>
      </c>
      <c r="D1299" s="356" t="s">
        <v>2967</v>
      </c>
      <c r="E1299" s="356" t="s">
        <v>2968</v>
      </c>
      <c r="F1299" t="str">
        <f t="shared" si="20"/>
        <v>NÆAKUTMODT; Modtagelsen Næstved - AKUT Slagelse: 106-2263</v>
      </c>
    </row>
    <row r="1300" spans="2:6" x14ac:dyDescent="0.25">
      <c r="B1300" t="s">
        <v>6592</v>
      </c>
      <c r="C1300" s="356" t="s">
        <v>2936</v>
      </c>
      <c r="D1300" s="356" t="s">
        <v>2937</v>
      </c>
      <c r="E1300" s="356" t="s">
        <v>2938</v>
      </c>
      <c r="F1300" t="str">
        <f t="shared" si="20"/>
        <v>NÆAKUTTELE; Telefonister - AKUTafdelingen - Næstved: 106-2214</v>
      </c>
    </row>
    <row r="1301" spans="2:6" x14ac:dyDescent="0.25">
      <c r="B1301" t="s">
        <v>6683</v>
      </c>
      <c r="C1301" s="356" t="s">
        <v>3153</v>
      </c>
      <c r="D1301" s="356" t="s">
        <v>3154</v>
      </c>
      <c r="E1301" s="356" t="s">
        <v>61</v>
      </c>
      <c r="F1301" t="str">
        <f t="shared" si="20"/>
        <v>NÆANÆS; Anæstesi - Næstved: 811-2001</v>
      </c>
    </row>
    <row r="1302" spans="2:6" x14ac:dyDescent="0.25">
      <c r="B1302" t="s">
        <v>6561</v>
      </c>
      <c r="C1302" s="356" t="s">
        <v>2846</v>
      </c>
      <c r="D1302" s="356" t="s">
        <v>2847</v>
      </c>
      <c r="E1302" s="356" t="s">
        <v>2848</v>
      </c>
      <c r="F1302" t="str">
        <f t="shared" si="20"/>
        <v>NÆANÆSANÆS; Anæstesi - Anæstesi - Næstved: 106-2005</v>
      </c>
    </row>
    <row r="1303" spans="2:6" x14ac:dyDescent="0.25">
      <c r="B1303" t="s">
        <v>8928</v>
      </c>
      <c r="C1303" s="356" t="s">
        <v>8339</v>
      </c>
      <c r="D1303" s="356" t="s">
        <v>2847</v>
      </c>
      <c r="E1303" s="356" t="s">
        <v>2848</v>
      </c>
      <c r="F1303" t="str">
        <f t="shared" si="20"/>
        <v>NÆANÆSANÆS; Anæstesi - Anæstesi - Næstved: 106-7545</v>
      </c>
    </row>
    <row r="1304" spans="2:6" x14ac:dyDescent="0.25">
      <c r="B1304" t="s">
        <v>6566</v>
      </c>
      <c r="C1304" s="356" t="s">
        <v>2861</v>
      </c>
      <c r="D1304" s="356" t="s">
        <v>2862</v>
      </c>
      <c r="E1304" s="356" t="s">
        <v>2863</v>
      </c>
      <c r="F1304" t="str">
        <f t="shared" si="20"/>
        <v>NÆANÆSFORS; Driftsmæssig forskning Anæstesi Næst.(K): 106-2010</v>
      </c>
    </row>
    <row r="1305" spans="2:6" x14ac:dyDescent="0.25">
      <c r="B1305" t="s">
        <v>8940</v>
      </c>
      <c r="C1305" s="356" t="s">
        <v>8355</v>
      </c>
      <c r="D1305" s="356" t="s">
        <v>2862</v>
      </c>
      <c r="E1305" s="356" t="s">
        <v>2863</v>
      </c>
      <c r="F1305" t="str">
        <f t="shared" si="20"/>
        <v>NÆANÆSFORS; Driftsmæssig forskning Anæstesi Næst.(K): 811-7541</v>
      </c>
    </row>
    <row r="1306" spans="2:6" x14ac:dyDescent="0.25">
      <c r="B1306" t="s">
        <v>6562</v>
      </c>
      <c r="C1306" s="356" t="s">
        <v>2849</v>
      </c>
      <c r="D1306" s="356" t="s">
        <v>2850</v>
      </c>
      <c r="E1306" s="356" t="s">
        <v>2851</v>
      </c>
      <c r="F1306" t="str">
        <f t="shared" si="20"/>
        <v>NÆANÆSINTE; Stoppet enhed (399): 106-2006</v>
      </c>
    </row>
    <row r="1307" spans="2:6" x14ac:dyDescent="0.25">
      <c r="B1307" t="s">
        <v>6558</v>
      </c>
      <c r="C1307" s="356" t="s">
        <v>2837</v>
      </c>
      <c r="D1307" s="356" t="s">
        <v>2838</v>
      </c>
      <c r="E1307" s="356" t="s">
        <v>2839</v>
      </c>
      <c r="F1307" t="str">
        <f t="shared" si="20"/>
        <v>NÆANÆSLÆGE; Læger - Anæstesi - Næstved: 106-2002</v>
      </c>
    </row>
    <row r="1308" spans="2:6" x14ac:dyDescent="0.25">
      <c r="B1308" t="s">
        <v>8925</v>
      </c>
      <c r="C1308" s="356" t="s">
        <v>8336</v>
      </c>
      <c r="D1308" s="356" t="s">
        <v>2838</v>
      </c>
      <c r="E1308" s="356" t="s">
        <v>2839</v>
      </c>
      <c r="F1308" t="str">
        <f t="shared" si="20"/>
        <v>NÆANÆSLÆGE; Læger - Anæstesi - Næstved: 106-7542</v>
      </c>
    </row>
    <row r="1309" spans="2:6" x14ac:dyDescent="0.25">
      <c r="B1309" t="s">
        <v>6559</v>
      </c>
      <c r="C1309" s="356" t="s">
        <v>2840</v>
      </c>
      <c r="D1309" s="356" t="s">
        <v>2841</v>
      </c>
      <c r="E1309" s="356" t="s">
        <v>2842</v>
      </c>
      <c r="F1309" t="str">
        <f t="shared" si="20"/>
        <v>NÆANÆSLÆSE; Lægesekretærer - Anæstesi - Næstved: 106-2003</v>
      </c>
    </row>
    <row r="1310" spans="2:6" x14ac:dyDescent="0.25">
      <c r="B1310" t="s">
        <v>8926</v>
      </c>
      <c r="C1310" s="356" t="s">
        <v>8337</v>
      </c>
      <c r="D1310" s="356" t="s">
        <v>2841</v>
      </c>
      <c r="E1310" s="356" t="s">
        <v>2842</v>
      </c>
      <c r="F1310" t="str">
        <f t="shared" si="20"/>
        <v>NÆANÆSLÆSE; Lægesekretærer - Anæstesi - Næstved: 106-7543</v>
      </c>
    </row>
    <row r="1311" spans="2:6" x14ac:dyDescent="0.25">
      <c r="B1311" t="s">
        <v>6560</v>
      </c>
      <c r="C1311" s="356" t="s">
        <v>2843</v>
      </c>
      <c r="D1311" s="356" t="s">
        <v>2844</v>
      </c>
      <c r="E1311" s="356" t="s">
        <v>2845</v>
      </c>
      <c r="F1311" t="str">
        <f t="shared" si="20"/>
        <v>NÆANÆSOPER; Operation - Anæstesi - Næstved: 106-2004</v>
      </c>
    </row>
    <row r="1312" spans="2:6" x14ac:dyDescent="0.25">
      <c r="B1312" t="s">
        <v>8927</v>
      </c>
      <c r="C1312" s="356" t="s">
        <v>8338</v>
      </c>
      <c r="D1312" s="356" t="s">
        <v>2844</v>
      </c>
      <c r="E1312" s="356" t="s">
        <v>2845</v>
      </c>
      <c r="F1312" t="str">
        <f t="shared" si="20"/>
        <v>NÆANÆSOPER; Operation - Anæstesi - Næstved: 106-7544</v>
      </c>
    </row>
    <row r="1313" spans="2:6" x14ac:dyDescent="0.25">
      <c r="B1313" t="s">
        <v>6563</v>
      </c>
      <c r="C1313" s="356" t="s">
        <v>2852</v>
      </c>
      <c r="D1313" s="356" t="s">
        <v>2853</v>
      </c>
      <c r="E1313" s="356" t="s">
        <v>2854</v>
      </c>
      <c r="F1313" t="str">
        <f t="shared" si="20"/>
        <v>NÆANÆSOPVÅ; Opvågning - Anæstesi - Næstved: 106-2007</v>
      </c>
    </row>
    <row r="1314" spans="2:6" x14ac:dyDescent="0.25">
      <c r="B1314" t="s">
        <v>8929</v>
      </c>
      <c r="C1314" s="356" t="s">
        <v>8340</v>
      </c>
      <c r="D1314" s="356" t="s">
        <v>2853</v>
      </c>
      <c r="E1314" s="356" t="s">
        <v>2854</v>
      </c>
      <c r="F1314" t="str">
        <f t="shared" si="20"/>
        <v>NÆANÆSOPVÅ; Opvågning - Anæstesi - Næstved: 106-7546</v>
      </c>
    </row>
    <row r="1315" spans="2:6" x14ac:dyDescent="0.25">
      <c r="B1315" t="s">
        <v>6568</v>
      </c>
      <c r="C1315" s="356" t="s">
        <v>2867</v>
      </c>
      <c r="D1315" s="356" t="s">
        <v>2868</v>
      </c>
      <c r="E1315" s="356" t="s">
        <v>2869</v>
      </c>
      <c r="F1315" t="str">
        <f t="shared" si="20"/>
        <v>NÆANÆSPASE; Palliativ Sengeafsn. - Anæstesi - Næst.: 106-2014</v>
      </c>
    </row>
    <row r="1316" spans="2:6" x14ac:dyDescent="0.25">
      <c r="B1316" t="s">
        <v>6567</v>
      </c>
      <c r="C1316" s="356" t="s">
        <v>2864</v>
      </c>
      <c r="D1316" s="356" t="s">
        <v>2865</v>
      </c>
      <c r="E1316" s="356" t="s">
        <v>2866</v>
      </c>
      <c r="F1316" t="str">
        <f t="shared" si="20"/>
        <v>NÆANÆSSAMM; Sammedagskirurgi - Anæstesi - Næstved: 106-2011</v>
      </c>
    </row>
    <row r="1317" spans="2:6" x14ac:dyDescent="0.25">
      <c r="B1317" t="s">
        <v>8931</v>
      </c>
      <c r="C1317" s="356" t="s">
        <v>8342</v>
      </c>
      <c r="D1317" s="356" t="s">
        <v>2865</v>
      </c>
      <c r="E1317" s="356" t="s">
        <v>2866</v>
      </c>
      <c r="F1317" t="str">
        <f t="shared" si="20"/>
        <v>NÆANÆSSAMM; Sammedagskirurgi - Anæstesi - Næstved: 106-7548</v>
      </c>
    </row>
    <row r="1318" spans="2:6" x14ac:dyDescent="0.25">
      <c r="B1318" t="s">
        <v>6569</v>
      </c>
      <c r="C1318" s="356" t="s">
        <v>2870</v>
      </c>
      <c r="D1318" s="356" t="s">
        <v>2871</v>
      </c>
      <c r="E1318" s="356" t="s">
        <v>2872</v>
      </c>
      <c r="F1318" t="str">
        <f t="shared" si="20"/>
        <v>NÆANÆSSMER; Smerteklinikken - Anæstesi - Næstved: 106-2015</v>
      </c>
    </row>
    <row r="1319" spans="2:6" x14ac:dyDescent="0.25">
      <c r="B1319" t="s">
        <v>8932</v>
      </c>
      <c r="C1319" s="356" t="s">
        <v>8343</v>
      </c>
      <c r="D1319" s="356" t="s">
        <v>2871</v>
      </c>
      <c r="E1319" s="356" t="s">
        <v>2872</v>
      </c>
      <c r="F1319" t="str">
        <f t="shared" si="20"/>
        <v>NÆANÆSSMER; Smerteklinikken - Anæstesi - Næstved: 106-7551</v>
      </c>
    </row>
    <row r="1320" spans="2:6" x14ac:dyDescent="0.25">
      <c r="B1320" t="s">
        <v>6564</v>
      </c>
      <c r="C1320" s="356" t="s">
        <v>2855</v>
      </c>
      <c r="D1320" s="356" t="s">
        <v>2856</v>
      </c>
      <c r="E1320" s="356" t="s">
        <v>2857</v>
      </c>
      <c r="F1320" t="str">
        <f t="shared" si="20"/>
        <v>NÆANÆSSTER; Sterilcentralen - Anæstesi - Næstved: 106-2008</v>
      </c>
    </row>
    <row r="1321" spans="2:6" x14ac:dyDescent="0.25">
      <c r="B1321" t="s">
        <v>8930</v>
      </c>
      <c r="C1321" s="356" t="s">
        <v>8341</v>
      </c>
      <c r="D1321" s="356" t="s">
        <v>2856</v>
      </c>
      <c r="E1321" s="356" t="s">
        <v>2857</v>
      </c>
      <c r="F1321" t="str">
        <f t="shared" si="20"/>
        <v>NÆANÆSSTER; Sterilcentralen - Anæstesi - Næstved: 106-7547</v>
      </c>
    </row>
    <row r="1322" spans="2:6" x14ac:dyDescent="0.25">
      <c r="B1322" t="s">
        <v>6707</v>
      </c>
      <c r="C1322" s="356" t="s">
        <v>3213</v>
      </c>
      <c r="D1322" s="356" t="s">
        <v>3214</v>
      </c>
      <c r="E1322" s="356" t="s">
        <v>582</v>
      </c>
      <c r="F1322" t="str">
        <f t="shared" si="20"/>
        <v>NÆBIOK; Klinisk Biokemi -Næstved-Slagelse-Nyk. F: 811-2447</v>
      </c>
    </row>
    <row r="1323" spans="2:6" x14ac:dyDescent="0.25">
      <c r="B1323" t="s">
        <v>6631</v>
      </c>
      <c r="C1323" s="356" t="s">
        <v>3040</v>
      </c>
      <c r="D1323" s="356" t="s">
        <v>3041</v>
      </c>
      <c r="E1323" s="356" t="s">
        <v>3042</v>
      </c>
      <c r="F1323" t="str">
        <f t="shared" si="20"/>
        <v>NÆBIOKAKCE; Klinisk Biokemi - AK Center - Næstved: 106-2460</v>
      </c>
    </row>
    <row r="1324" spans="2:6" x14ac:dyDescent="0.25">
      <c r="B1324" t="s">
        <v>6632</v>
      </c>
      <c r="C1324" s="356" t="s">
        <v>3043</v>
      </c>
      <c r="D1324" s="356" t="s">
        <v>3044</v>
      </c>
      <c r="E1324" s="356" t="s">
        <v>3045</v>
      </c>
      <c r="F1324" t="str">
        <f t="shared" si="20"/>
        <v>NÆBIOKBIOB; Klinisk Biokemi - Biobank - Næstved: 106-2461</v>
      </c>
    </row>
    <row r="1325" spans="2:6" x14ac:dyDescent="0.25">
      <c r="B1325" t="s">
        <v>6630</v>
      </c>
      <c r="C1325" s="356" t="s">
        <v>3037</v>
      </c>
      <c r="D1325" s="356" t="s">
        <v>3038</v>
      </c>
      <c r="E1325" s="356" t="s">
        <v>3039</v>
      </c>
      <c r="F1325" t="str">
        <f t="shared" si="20"/>
        <v>NÆBIOKBIOK; Klinisk Biokemi - Kl. Biokemi - Næst.: 106-2455</v>
      </c>
    </row>
    <row r="1326" spans="2:6" x14ac:dyDescent="0.25">
      <c r="B1326" t="s">
        <v>6363</v>
      </c>
      <c r="C1326" s="356">
        <v>8055584000</v>
      </c>
      <c r="D1326" s="356" t="s">
        <v>2340</v>
      </c>
      <c r="E1326" s="356" t="s">
        <v>2341</v>
      </c>
      <c r="F1326" t="str">
        <f t="shared" si="20"/>
        <v>NÆBIOK-p; Christina Ellervik - Befolkningsunders.: 8055584000</v>
      </c>
    </row>
    <row r="1327" spans="2:6" x14ac:dyDescent="0.25">
      <c r="B1327" t="s">
        <v>11101</v>
      </c>
      <c r="C1327" s="356">
        <v>8056165000</v>
      </c>
      <c r="D1327" s="356" t="s">
        <v>2340</v>
      </c>
      <c r="E1327" s="356" t="s">
        <v>10380</v>
      </c>
      <c r="F1327" t="str">
        <f t="shared" si="20"/>
        <v>NÆBIOK-p; Dansk Cancer Biobank, projektaktiviteter: 8056165000</v>
      </c>
    </row>
    <row r="1328" spans="2:6" x14ac:dyDescent="0.25">
      <c r="B1328" t="s">
        <v>6408</v>
      </c>
      <c r="C1328" s="361">
        <v>8056013000</v>
      </c>
      <c r="D1328" s="356" t="s">
        <v>2340</v>
      </c>
      <c r="E1328" s="356" t="s">
        <v>2444</v>
      </c>
      <c r="F1328" t="str">
        <f t="shared" si="20"/>
        <v>NÆBIOK-p; DNA metode til Tarmkræftsscreening Ekst.: 8056013000</v>
      </c>
    </row>
    <row r="1329" spans="2:6" x14ac:dyDescent="0.25">
      <c r="B1329" t="s">
        <v>6407</v>
      </c>
      <c r="C1329" s="361">
        <v>8056012000</v>
      </c>
      <c r="D1329" s="356" t="s">
        <v>2340</v>
      </c>
      <c r="E1329" s="356" t="s">
        <v>2443</v>
      </c>
      <c r="F1329" t="str">
        <f t="shared" si="20"/>
        <v>NÆBIOK-p; DNA metode til Tarmkræftsscreening Int.: 8056012000</v>
      </c>
    </row>
    <row r="1330" spans="2:6" x14ac:dyDescent="0.25">
      <c r="B1330" t="s">
        <v>6365</v>
      </c>
      <c r="C1330" s="356">
        <v>8055601000</v>
      </c>
      <c r="D1330" s="356" t="s">
        <v>2340</v>
      </c>
      <c r="E1330" s="356" t="s">
        <v>2345</v>
      </c>
      <c r="F1330" t="str">
        <f t="shared" si="20"/>
        <v>NÆBIOK-p; Genetisk Laktose Intolorence: 8055601000</v>
      </c>
    </row>
    <row r="1331" spans="2:6" x14ac:dyDescent="0.25">
      <c r="B1331" t="s">
        <v>11100</v>
      </c>
      <c r="C1331" s="356">
        <v>8056164000</v>
      </c>
      <c r="D1331" s="356" t="s">
        <v>2340</v>
      </c>
      <c r="E1331" s="356" t="s">
        <v>10379</v>
      </c>
      <c r="F1331" t="str">
        <f t="shared" si="20"/>
        <v>NÆBIOK-p; horsumRSjBBflow Intern: 8056164000</v>
      </c>
    </row>
    <row r="1332" spans="2:6" x14ac:dyDescent="0.25">
      <c r="B1332" t="s">
        <v>6404</v>
      </c>
      <c r="C1332" s="361">
        <v>8056005000</v>
      </c>
      <c r="D1332" s="356" t="s">
        <v>2340</v>
      </c>
      <c r="E1332" s="356" t="s">
        <v>2439</v>
      </c>
      <c r="F1332" t="str">
        <f t="shared" si="20"/>
        <v>NÆBIOK-p; Tarmkræftscreening - mere end FIT - Len.: 8056005000</v>
      </c>
    </row>
    <row r="1333" spans="2:6" x14ac:dyDescent="0.25">
      <c r="B1333" t="s">
        <v>6379</v>
      </c>
      <c r="C1333" s="356">
        <v>8055864000</v>
      </c>
      <c r="D1333" s="356" t="s">
        <v>2340</v>
      </c>
      <c r="E1333" s="356" t="s">
        <v>2364</v>
      </c>
      <c r="F1333" t="str">
        <f t="shared" si="20"/>
        <v>NÆBIOK-p; Thomas Vedtofte - Trombose - og infekti.: 8055864000</v>
      </c>
    </row>
    <row r="1334" spans="2:6" x14ac:dyDescent="0.25">
      <c r="B1334" t="s">
        <v>6633</v>
      </c>
      <c r="C1334" s="356" t="s">
        <v>3046</v>
      </c>
      <c r="D1334" s="356" t="s">
        <v>3047</v>
      </c>
      <c r="E1334" s="356" t="s">
        <v>3048</v>
      </c>
      <c r="F1334" t="str">
        <f t="shared" si="20"/>
        <v>NÆBIOKTARM; Klinisk Biokemi - Tarmkræftsek - Næstved: 106-2462</v>
      </c>
    </row>
    <row r="1335" spans="2:6" x14ac:dyDescent="0.25">
      <c r="B1335" t="s">
        <v>6640</v>
      </c>
      <c r="C1335" s="356" t="s">
        <v>3065</v>
      </c>
      <c r="D1335" s="356" t="s">
        <v>3066</v>
      </c>
      <c r="E1335" s="356" t="s">
        <v>3067</v>
      </c>
      <c r="F1335" t="str">
        <f t="shared" si="20"/>
        <v>NÆBYGNTE; Teknisk afdeling - Næstved: 106-2594</v>
      </c>
    </row>
    <row r="1336" spans="2:6" x14ac:dyDescent="0.25">
      <c r="B1336" t="s">
        <v>6645</v>
      </c>
      <c r="C1336" s="356" t="s">
        <v>3076</v>
      </c>
      <c r="D1336" s="356" t="s">
        <v>3077</v>
      </c>
      <c r="E1336" s="356" t="s">
        <v>3078</v>
      </c>
      <c r="F1336" t="str">
        <f t="shared" si="20"/>
        <v>NÆBYGNTEKN; Teknisk afsnit - Næstved: 106-2791</v>
      </c>
    </row>
    <row r="1337" spans="2:6" x14ac:dyDescent="0.25">
      <c r="B1337" t="s">
        <v>9904</v>
      </c>
      <c r="C1337" s="356" t="s">
        <v>9433</v>
      </c>
      <c r="D1337" s="356" t="s">
        <v>9434</v>
      </c>
      <c r="E1337" s="356" t="s">
        <v>9435</v>
      </c>
      <c r="F1337" t="str">
        <f t="shared" si="20"/>
        <v>NÆDRIFSEFÆ; Serviceafsnit Næstved Fælles: 811-7618</v>
      </c>
    </row>
    <row r="1338" spans="2:6" x14ac:dyDescent="0.25">
      <c r="B1338" t="s">
        <v>9905</v>
      </c>
      <c r="C1338" s="356" t="s">
        <v>9436</v>
      </c>
      <c r="D1338" s="356" t="s">
        <v>9437</v>
      </c>
      <c r="E1338" s="356" t="s">
        <v>9438</v>
      </c>
      <c r="F1338" t="str">
        <f t="shared" si="20"/>
        <v>NÆDRIFSER1; Serviceområde 1 Næstved: 811-7619</v>
      </c>
    </row>
    <row r="1339" spans="2:6" x14ac:dyDescent="0.25">
      <c r="B1339" t="s">
        <v>9906</v>
      </c>
      <c r="C1339" s="356" t="s">
        <v>9439</v>
      </c>
      <c r="D1339" s="356" t="s">
        <v>9440</v>
      </c>
      <c r="E1339" s="356" t="s">
        <v>9441</v>
      </c>
      <c r="F1339" t="str">
        <f t="shared" si="20"/>
        <v>NÆDRIFSER2; Serviceområde 2 Næstved: 811-7620</v>
      </c>
    </row>
    <row r="1340" spans="2:6" x14ac:dyDescent="0.25">
      <c r="B1340" t="s">
        <v>9907</v>
      </c>
      <c r="C1340" s="356" t="s">
        <v>9442</v>
      </c>
      <c r="D1340" s="356" t="s">
        <v>9443</v>
      </c>
      <c r="E1340" s="356" t="s">
        <v>9444</v>
      </c>
      <c r="F1340" t="str">
        <f t="shared" si="20"/>
        <v>NÆDRIFSER3; Serviceområde 3 Næstved: 811-7621</v>
      </c>
    </row>
    <row r="1341" spans="2:6" x14ac:dyDescent="0.25">
      <c r="B1341" t="s">
        <v>6712</v>
      </c>
      <c r="C1341" s="356" t="s">
        <v>3225</v>
      </c>
      <c r="D1341" s="356" t="s">
        <v>3226</v>
      </c>
      <c r="E1341" s="356" t="s">
        <v>3227</v>
      </c>
      <c r="F1341" t="str">
        <f t="shared" si="20"/>
        <v>NÆDRSE; Drifts- og serviceafdeling - Næstved: 811-2591</v>
      </c>
    </row>
    <row r="1342" spans="2:6" x14ac:dyDescent="0.25">
      <c r="B1342" t="s">
        <v>6622</v>
      </c>
      <c r="C1342" s="356" t="s">
        <v>3016</v>
      </c>
      <c r="D1342" s="356" t="s">
        <v>3017</v>
      </c>
      <c r="E1342" s="356" t="s">
        <v>3018</v>
      </c>
      <c r="F1342" t="str">
        <f t="shared" si="20"/>
        <v>NÆFYERERGO; Ergoterapi - Fysio-ergoterapi - Næstved: 106-2329</v>
      </c>
    </row>
    <row r="1343" spans="2:6" x14ac:dyDescent="0.25">
      <c r="B1343" t="s">
        <v>6621</v>
      </c>
      <c r="C1343" s="356" t="s">
        <v>3013</v>
      </c>
      <c r="D1343" s="356" t="s">
        <v>3014</v>
      </c>
      <c r="E1343" s="356" t="s">
        <v>3015</v>
      </c>
      <c r="F1343" t="str">
        <f t="shared" si="20"/>
        <v>NÆFYERFYSI; Fysioterapi - Fysio-ergoterapi - Næstved: 106-2328</v>
      </c>
    </row>
    <row r="1344" spans="2:6" x14ac:dyDescent="0.25">
      <c r="B1344" t="s">
        <v>6639</v>
      </c>
      <c r="C1344" s="356" t="s">
        <v>3062</v>
      </c>
      <c r="D1344" s="356" t="s">
        <v>3063</v>
      </c>
      <c r="E1344" s="356" t="s">
        <v>3064</v>
      </c>
      <c r="F1344" t="str">
        <f t="shared" si="20"/>
        <v>NÆFYNUFYKØ; Fælles - Klinisk Fysiologi - Næstved: 106-2559</v>
      </c>
    </row>
    <row r="1345" spans="2:6" x14ac:dyDescent="0.25">
      <c r="B1345" t="s">
        <v>7938</v>
      </c>
      <c r="C1345" s="356" t="s">
        <v>5262</v>
      </c>
      <c r="D1345" s="356" t="s">
        <v>3220</v>
      </c>
      <c r="E1345" s="356" t="s">
        <v>3221</v>
      </c>
      <c r="F1345" t="str">
        <f t="shared" si="20"/>
        <v>NÆFYNUKØ; Klinisk Fysiologi/Nyklearmed. - Næstved: 106-1502</v>
      </c>
    </row>
    <row r="1346" spans="2:6" x14ac:dyDescent="0.25">
      <c r="B1346" t="s">
        <v>6710</v>
      </c>
      <c r="C1346" s="356" t="s">
        <v>3219</v>
      </c>
      <c r="D1346" s="356" t="s">
        <v>3220</v>
      </c>
      <c r="E1346" s="356" t="s">
        <v>3221</v>
      </c>
      <c r="F1346" t="str">
        <f t="shared" si="20"/>
        <v>NÆFYNUKØ; Klinisk Fysiologi/Nyklearmed. - Næstved: 811-2557</v>
      </c>
    </row>
    <row r="1347" spans="2:6" x14ac:dyDescent="0.25">
      <c r="B1347" t="s">
        <v>8918</v>
      </c>
      <c r="C1347" s="356" t="s">
        <v>8315</v>
      </c>
      <c r="D1347" s="356" t="s">
        <v>8316</v>
      </c>
      <c r="E1347" s="356" t="s">
        <v>8317</v>
      </c>
      <c r="F1347" t="str">
        <f t="shared" si="20"/>
        <v>NÆGARAKARD; Kardiologi Garantiklinikken: 106-2624</v>
      </c>
    </row>
    <row r="1348" spans="2:6" x14ac:dyDescent="0.25">
      <c r="B1348" t="s">
        <v>8920</v>
      </c>
      <c r="C1348" s="356" t="s">
        <v>8321</v>
      </c>
      <c r="D1348" s="356" t="s">
        <v>8322</v>
      </c>
      <c r="E1348" s="356" t="s">
        <v>8323</v>
      </c>
      <c r="F1348" t="str">
        <f t="shared" si="20"/>
        <v>NÆGARAKIRU; Kirurgi Garantiklinikken: 106-2626</v>
      </c>
    </row>
    <row r="1349" spans="2:6" x14ac:dyDescent="0.25">
      <c r="B1349" t="s">
        <v>8922</v>
      </c>
      <c r="C1349" s="356" t="s">
        <v>8327</v>
      </c>
      <c r="D1349" s="356" t="s">
        <v>8328</v>
      </c>
      <c r="E1349" s="356" t="s">
        <v>8329</v>
      </c>
      <c r="F1349" t="str">
        <f t="shared" si="20"/>
        <v>NÆGARANEUR; Neurologi Garantiklinikken: 106-2628</v>
      </c>
    </row>
    <row r="1350" spans="2:6" x14ac:dyDescent="0.25">
      <c r="B1350" t="s">
        <v>6714</v>
      </c>
      <c r="C1350" s="356" t="s">
        <v>3231</v>
      </c>
      <c r="D1350" s="356" t="s">
        <v>3232</v>
      </c>
      <c r="E1350" s="356" t="s">
        <v>577</v>
      </c>
      <c r="F1350" t="str">
        <f t="shared" si="20"/>
        <v>NÆGARANTI; Garantiklinikken - NSR sygehuse: 811-2621</v>
      </c>
    </row>
    <row r="1351" spans="2:6" x14ac:dyDescent="0.25">
      <c r="B1351" t="s">
        <v>9908</v>
      </c>
      <c r="C1351" s="356" t="s">
        <v>9445</v>
      </c>
      <c r="D1351" s="356" t="s">
        <v>9446</v>
      </c>
      <c r="E1351" s="356" t="s">
        <v>9447</v>
      </c>
      <c r="F1351" t="str">
        <f t="shared" si="20"/>
        <v>NÆGARAOPER; Operation Garantiklinikken: 811-7631</v>
      </c>
    </row>
    <row r="1352" spans="2:6" x14ac:dyDescent="0.25">
      <c r="B1352" t="s">
        <v>8917</v>
      </c>
      <c r="C1352" s="356" t="s">
        <v>8312</v>
      </c>
      <c r="D1352" s="356" t="s">
        <v>8313</v>
      </c>
      <c r="E1352" s="356" t="s">
        <v>8314</v>
      </c>
      <c r="F1352" t="str">
        <f t="shared" si="20"/>
        <v>NÆGARAORTO; Ortopædkirurgi Garantiklinikken: 106-2623</v>
      </c>
    </row>
    <row r="1353" spans="2:6" x14ac:dyDescent="0.25">
      <c r="B1353" t="s">
        <v>8919</v>
      </c>
      <c r="C1353" s="356" t="s">
        <v>8318</v>
      </c>
      <c r="D1353" s="356" t="s">
        <v>8319</v>
      </c>
      <c r="E1353" s="356" t="s">
        <v>8320</v>
      </c>
      <c r="F1353" t="str">
        <f t="shared" si="20"/>
        <v>NÆGARARADI; Radiologi Garantiklinikken: 106-2625</v>
      </c>
    </row>
    <row r="1354" spans="2:6" x14ac:dyDescent="0.25">
      <c r="B1354" t="s">
        <v>8921</v>
      </c>
      <c r="C1354" s="356" t="s">
        <v>8324</v>
      </c>
      <c r="D1354" s="356" t="s">
        <v>8325</v>
      </c>
      <c r="E1354" s="356" t="s">
        <v>8326</v>
      </c>
      <c r="F1354" t="str">
        <f t="shared" si="20"/>
        <v>NÆGARAREUM; Reumatologi Garantiklinikken: 106-2627</v>
      </c>
    </row>
    <row r="1355" spans="2:6" x14ac:dyDescent="0.25">
      <c r="B1355" t="s">
        <v>8916</v>
      </c>
      <c r="C1355" s="356" t="s">
        <v>8309</v>
      </c>
      <c r="D1355" s="356" t="s">
        <v>8310</v>
      </c>
      <c r="E1355" s="356" t="s">
        <v>8311</v>
      </c>
      <c r="F1355" t="str">
        <f t="shared" ref="F1355:F1418" si="21">CONCATENATE(D1355,";"," ",E1355,":"," ",C1355)</f>
        <v>NÆGARAUROL; Urologi Garantiklinikken: 106-2622</v>
      </c>
    </row>
    <row r="1356" spans="2:6" x14ac:dyDescent="0.25">
      <c r="B1356" t="s">
        <v>8923</v>
      </c>
      <c r="C1356" s="356" t="s">
        <v>8330</v>
      </c>
      <c r="D1356" s="356" t="s">
        <v>8331</v>
      </c>
      <c r="E1356" s="356" t="s">
        <v>8332</v>
      </c>
      <c r="F1356" t="str">
        <f t="shared" si="21"/>
        <v>NÆGARAØVRI; Øvrige specialer Garantiklinikken: 106-2629</v>
      </c>
    </row>
    <row r="1357" spans="2:6" x14ac:dyDescent="0.25">
      <c r="B1357" t="s">
        <v>9909</v>
      </c>
      <c r="C1357" s="356" t="s">
        <v>9448</v>
      </c>
      <c r="D1357" s="356" t="s">
        <v>9449</v>
      </c>
      <c r="E1357" s="356" t="s">
        <v>9450</v>
      </c>
      <c r="F1357" t="str">
        <f t="shared" si="21"/>
        <v>NÆGARAANÆS; Anæstesi Garantiklinikken: 811-7630</v>
      </c>
    </row>
    <row r="1358" spans="2:6" x14ac:dyDescent="0.25">
      <c r="B1358" t="s">
        <v>6749</v>
      </c>
      <c r="C1358" s="356" t="s">
        <v>3338</v>
      </c>
      <c r="D1358" s="356" t="s">
        <v>3170</v>
      </c>
      <c r="E1358" s="356" t="s">
        <v>3339</v>
      </c>
      <c r="F1358" t="str">
        <f t="shared" si="21"/>
        <v>NÆGYOB; Gynækologi og Obstetrik - Slagelse: 811-7501</v>
      </c>
    </row>
    <row r="1359" spans="2:6" x14ac:dyDescent="0.25">
      <c r="B1359" t="s">
        <v>6547</v>
      </c>
      <c r="C1359" s="356" t="s">
        <v>2804</v>
      </c>
      <c r="D1359" s="356" t="s">
        <v>2805</v>
      </c>
      <c r="E1359" s="356" t="s">
        <v>2806</v>
      </c>
      <c r="F1359" t="str">
        <f t="shared" si="21"/>
        <v>NÆGYOB9; Gyn ambulatorium - GynObs Slagelse: 102-7502</v>
      </c>
    </row>
    <row r="1360" spans="2:6" x14ac:dyDescent="0.25">
      <c r="B1360" t="s">
        <v>6548</v>
      </c>
      <c r="C1360" s="356" t="s">
        <v>2807</v>
      </c>
      <c r="D1360" s="356" t="s">
        <v>2808</v>
      </c>
      <c r="E1360" s="356" t="s">
        <v>2809</v>
      </c>
      <c r="F1360" t="str">
        <f t="shared" si="21"/>
        <v>NÆGYOBBARS; Mor-Barn afsnit - GynObs - Slagelse: 102-7504</v>
      </c>
    </row>
    <row r="1361" spans="2:6" x14ac:dyDescent="0.25">
      <c r="B1361" t="s">
        <v>6585</v>
      </c>
      <c r="C1361" s="356" t="s">
        <v>2913</v>
      </c>
      <c r="D1361" s="356" t="s">
        <v>2914</v>
      </c>
      <c r="E1361" s="356" t="s">
        <v>2915</v>
      </c>
      <c r="F1361" t="str">
        <f t="shared" si="21"/>
        <v>NÆGYOBFAMB; Familieamb.-Gynækologi og Obst-Næst.: 106-2146</v>
      </c>
    </row>
    <row r="1362" spans="2:6" x14ac:dyDescent="0.25">
      <c r="B1362" t="s">
        <v>6586</v>
      </c>
      <c r="C1362" s="356" t="s">
        <v>2920</v>
      </c>
      <c r="D1362" s="356" t="s">
        <v>2914</v>
      </c>
      <c r="E1362" s="356" t="s">
        <v>2915</v>
      </c>
      <c r="F1362" t="str">
        <f t="shared" si="21"/>
        <v>NÆGYOBFAMB; Familieamb.-Gynækologi og Obst-Næst.: 106-2153</v>
      </c>
    </row>
    <row r="1363" spans="2:6" x14ac:dyDescent="0.25">
      <c r="B1363" t="s">
        <v>6549</v>
      </c>
      <c r="C1363" s="356" t="s">
        <v>2810</v>
      </c>
      <c r="D1363" s="356" t="s">
        <v>2811</v>
      </c>
      <c r="E1363" s="356" t="s">
        <v>2812</v>
      </c>
      <c r="F1363" t="str">
        <f t="shared" si="21"/>
        <v>NÆGYOBJORD; Jordemodercenter - GynObs - Slagelse: 102-7509</v>
      </c>
    </row>
    <row r="1364" spans="2:6" x14ac:dyDescent="0.25">
      <c r="B1364" t="s">
        <v>6550</v>
      </c>
      <c r="C1364" s="356" t="s">
        <v>2813</v>
      </c>
      <c r="D1364" s="356" t="s">
        <v>2814</v>
      </c>
      <c r="E1364" s="356" t="s">
        <v>2815</v>
      </c>
      <c r="F1364" t="str">
        <f t="shared" si="21"/>
        <v>NÆGYOBLÆGE; Læger - GynObs - Slagelse: 102-7510</v>
      </c>
    </row>
    <row r="1365" spans="2:6" x14ac:dyDescent="0.25">
      <c r="B1365" t="s">
        <v>6551</v>
      </c>
      <c r="C1365" s="356" t="s">
        <v>2816</v>
      </c>
      <c r="D1365" s="356" t="s">
        <v>2817</v>
      </c>
      <c r="E1365" s="356" t="s">
        <v>2818</v>
      </c>
      <c r="F1365" t="str">
        <f t="shared" si="21"/>
        <v>NÆGYOBLÆSE; Lægesekretærer - GynObs - Slagelse: 102-7511</v>
      </c>
    </row>
    <row r="1366" spans="2:6" x14ac:dyDescent="0.25">
      <c r="B1366" t="s">
        <v>6394</v>
      </c>
      <c r="C1366" s="361">
        <v>8055945000</v>
      </c>
      <c r="D1366" s="356" t="s">
        <v>2291</v>
      </c>
      <c r="E1366" s="356" t="s">
        <v>2394</v>
      </c>
      <c r="F1366" t="str">
        <f t="shared" si="21"/>
        <v>NÆGYOB-p; Ellen Tobiasen - Kvalitetsløft på fødeg.: 8055945000</v>
      </c>
    </row>
    <row r="1367" spans="2:6" x14ac:dyDescent="0.25">
      <c r="B1367" t="s">
        <v>6708</v>
      </c>
      <c r="C1367" s="356" t="s">
        <v>3215</v>
      </c>
      <c r="D1367" s="356" t="s">
        <v>3216</v>
      </c>
      <c r="E1367" s="356" t="s">
        <v>584</v>
      </c>
      <c r="F1367" t="str">
        <f t="shared" si="21"/>
        <v>NÆIMMU; Klinisk Immunologi - Regional enhed: 811-2465</v>
      </c>
    </row>
    <row r="1368" spans="2:6" x14ac:dyDescent="0.25">
      <c r="B1368" t="s">
        <v>6634</v>
      </c>
      <c r="C1368" s="356" t="s">
        <v>3049</v>
      </c>
      <c r="D1368" s="356" t="s">
        <v>3050</v>
      </c>
      <c r="E1368" s="356" t="s">
        <v>3051</v>
      </c>
      <c r="F1368" t="str">
        <f t="shared" si="21"/>
        <v>NÆIMMUDOPR; Klinisk immu - Donor/Produktion - Næst.: 106-2497</v>
      </c>
    </row>
    <row r="1369" spans="2:6" x14ac:dyDescent="0.25">
      <c r="B1369" t="s">
        <v>11556</v>
      </c>
      <c r="C1369" s="356" t="s">
        <v>10887</v>
      </c>
      <c r="D1369" s="357" t="s">
        <v>10888</v>
      </c>
      <c r="E1369" s="356" t="s">
        <v>3051</v>
      </c>
      <c r="F1369" t="str">
        <f t="shared" si="21"/>
        <v>NÆIMMUDPRO; Klinisk immu - Donor/Produktion - Næst.: 106-7659</v>
      </c>
    </row>
    <row r="1370" spans="2:6" x14ac:dyDescent="0.25">
      <c r="B1370" t="s">
        <v>9910</v>
      </c>
      <c r="C1370" s="356" t="s">
        <v>9451</v>
      </c>
      <c r="D1370" s="357" t="s">
        <v>9452</v>
      </c>
      <c r="E1370" s="356" t="s">
        <v>3061</v>
      </c>
      <c r="F1370" t="str">
        <f t="shared" si="21"/>
        <v>NÆIMMUFORO; Driftsmæssig forskning Klinisk Immu (K): 106-7662</v>
      </c>
    </row>
    <row r="1371" spans="2:6" x14ac:dyDescent="0.25">
      <c r="B1371" t="s">
        <v>6638</v>
      </c>
      <c r="C1371" s="356" t="s">
        <v>3059</v>
      </c>
      <c r="D1371" s="356" t="s">
        <v>3060</v>
      </c>
      <c r="E1371" s="356" t="s">
        <v>3061</v>
      </c>
      <c r="F1371" t="str">
        <f t="shared" si="21"/>
        <v>NÆIMMUFORS; Driftsmæssig forskning Klinisk Immu (K): 106-2520</v>
      </c>
    </row>
    <row r="1372" spans="2:6" x14ac:dyDescent="0.25">
      <c r="B1372" t="s">
        <v>11555</v>
      </c>
      <c r="C1372" s="356" t="s">
        <v>10884</v>
      </c>
      <c r="D1372" s="357" t="s">
        <v>10885</v>
      </c>
      <c r="E1372" s="356" t="s">
        <v>10886</v>
      </c>
      <c r="F1372" t="str">
        <f t="shared" si="21"/>
        <v>NÆIMMUFÆRO; Fælles - Klinisk Immunologi - Næstved: 106-7655</v>
      </c>
    </row>
    <row r="1373" spans="2:6" x14ac:dyDescent="0.25">
      <c r="B1373" t="s">
        <v>11557</v>
      </c>
      <c r="C1373" s="356" t="s">
        <v>10889</v>
      </c>
      <c r="D1373" s="357" t="s">
        <v>10890</v>
      </c>
      <c r="E1373" s="356" t="s">
        <v>10891</v>
      </c>
      <c r="F1373" t="str">
        <f t="shared" si="21"/>
        <v>NÆIMMULSRO; Kl. Immu Laboratorie/Serologi - Næst.: 106-7660</v>
      </c>
    </row>
    <row r="1374" spans="2:6" x14ac:dyDescent="0.25">
      <c r="B1374" t="s">
        <v>9912</v>
      </c>
      <c r="C1374" s="356">
        <v>8056139000</v>
      </c>
      <c r="D1374" s="356" t="s">
        <v>2342</v>
      </c>
      <c r="E1374" s="356" t="s">
        <v>9454</v>
      </c>
      <c r="F1374" t="str">
        <f t="shared" si="21"/>
        <v>NÆIMMU-p; Afdelingsledelsens projektkonto – Susan.: 8056139000</v>
      </c>
    </row>
    <row r="1375" spans="2:6" x14ac:dyDescent="0.25">
      <c r="B1375" t="s">
        <v>6402</v>
      </c>
      <c r="C1375" s="361">
        <v>8056001000</v>
      </c>
      <c r="D1375" s="356" t="s">
        <v>2342</v>
      </c>
      <c r="E1375" s="356" t="s">
        <v>2435</v>
      </c>
      <c r="F1375" t="str">
        <f t="shared" si="21"/>
        <v>NÆIMMU-p; Early circulating biomarkers for the de.: 8056001000</v>
      </c>
    </row>
    <row r="1376" spans="2:6" x14ac:dyDescent="0.25">
      <c r="B1376" t="s">
        <v>8877</v>
      </c>
      <c r="C1376" s="356">
        <v>8056096000</v>
      </c>
      <c r="D1376" s="356" t="s">
        <v>2342</v>
      </c>
      <c r="E1376" s="356" t="s">
        <v>8263</v>
      </c>
      <c r="F1376" t="str">
        <f t="shared" si="21"/>
        <v>NÆIMMU-p; Ovariecancer – Nanna Skov Nielsen - I: 8056096000</v>
      </c>
    </row>
    <row r="1377" spans="2:6" x14ac:dyDescent="0.25">
      <c r="B1377" t="s">
        <v>6403</v>
      </c>
      <c r="C1377" s="361">
        <v>8056002000</v>
      </c>
      <c r="D1377" s="356" t="s">
        <v>2342</v>
      </c>
      <c r="E1377" s="356" t="s">
        <v>2436</v>
      </c>
      <c r="F1377" t="str">
        <f t="shared" si="21"/>
        <v>NÆIMMU-p; Projekt Psoriasis:Ole Birger Vesterager: 8056002000</v>
      </c>
    </row>
    <row r="1378" spans="2:6" x14ac:dyDescent="0.25">
      <c r="B1378" t="s">
        <v>8879</v>
      </c>
      <c r="C1378" s="356">
        <v>8056101000</v>
      </c>
      <c r="D1378" s="356" t="s">
        <v>2342</v>
      </c>
      <c r="E1378" s="356" t="s">
        <v>8267</v>
      </c>
      <c r="F1378" t="str">
        <f t="shared" si="21"/>
        <v>NÆIMMU-p; Projektkonto – Isabella Charlotte Loft: 8056101000</v>
      </c>
    </row>
    <row r="1379" spans="2:6" x14ac:dyDescent="0.25">
      <c r="B1379" t="s">
        <v>6384</v>
      </c>
      <c r="C1379" s="356">
        <v>8055901000</v>
      </c>
      <c r="D1379" s="356" t="s">
        <v>2342</v>
      </c>
      <c r="E1379" s="356" t="s">
        <v>2371</v>
      </c>
      <c r="F1379" t="str">
        <f t="shared" si="21"/>
        <v>NÆIMMU-p; Sylvester Larsen - Betydningen af pat.: 8055901000</v>
      </c>
    </row>
    <row r="1380" spans="2:6" x14ac:dyDescent="0.25">
      <c r="B1380" t="s">
        <v>8884</v>
      </c>
      <c r="C1380" s="356">
        <v>8056117000</v>
      </c>
      <c r="D1380" s="356" t="s">
        <v>2342</v>
      </c>
      <c r="E1380" s="356" t="s">
        <v>8273</v>
      </c>
      <c r="F1380" t="str">
        <f t="shared" si="21"/>
        <v>NÆIMMU-p; The genetics of fungal and human papill.: 8056117000</v>
      </c>
    </row>
    <row r="1381" spans="2:6" x14ac:dyDescent="0.25">
      <c r="B1381" t="s">
        <v>8885</v>
      </c>
      <c r="C1381" s="356">
        <v>8056118000</v>
      </c>
      <c r="D1381" s="356" t="s">
        <v>2342</v>
      </c>
      <c r="E1381" s="356" t="s">
        <v>8273</v>
      </c>
      <c r="F1381" t="str">
        <f t="shared" si="21"/>
        <v>NÆIMMU-p; The genetics of fungal and human papill.: 8056118000</v>
      </c>
    </row>
    <row r="1382" spans="2:6" x14ac:dyDescent="0.25">
      <c r="B1382" t="s">
        <v>6366</v>
      </c>
      <c r="C1382" s="361">
        <v>8055605000</v>
      </c>
      <c r="D1382" s="356" t="s">
        <v>2342</v>
      </c>
      <c r="E1382" s="356" t="s">
        <v>2346</v>
      </c>
      <c r="F1382" t="str">
        <f t="shared" si="21"/>
        <v>NÆIMMU-p; Tidlig lymfom- og leukæmidiagnostik: 8055605000</v>
      </c>
    </row>
    <row r="1383" spans="2:6" x14ac:dyDescent="0.25">
      <c r="B1383" t="s">
        <v>9911</v>
      </c>
      <c r="C1383" s="356">
        <v>8056138000</v>
      </c>
      <c r="D1383" s="356" t="s">
        <v>2342</v>
      </c>
      <c r="E1383" s="356" t="s">
        <v>9453</v>
      </c>
      <c r="F1383" t="str">
        <f t="shared" si="21"/>
        <v>NÆIMMU-p; Tidlige biomarkører ved kronisk inflamm.: 8056138000</v>
      </c>
    </row>
    <row r="1384" spans="2:6" x14ac:dyDescent="0.25">
      <c r="B1384" t="s">
        <v>9913</v>
      </c>
      <c r="C1384" s="356" t="s">
        <v>9455</v>
      </c>
      <c r="D1384" s="357" t="s">
        <v>9456</v>
      </c>
      <c r="E1384" s="356" t="s">
        <v>584</v>
      </c>
      <c r="F1384" t="str">
        <f t="shared" si="21"/>
        <v>NÆIMMURO; Klinisk Immunologi - Regional enhed: 811-7650</v>
      </c>
    </row>
    <row r="1385" spans="2:6" x14ac:dyDescent="0.25">
      <c r="B1385" t="s">
        <v>11385</v>
      </c>
      <c r="C1385" s="356">
        <v>8056063000</v>
      </c>
      <c r="D1385" s="356" t="s">
        <v>10554</v>
      </c>
      <c r="E1385" s="356" t="s">
        <v>2477</v>
      </c>
      <c r="F1385" t="str">
        <f t="shared" si="21"/>
        <v>NÆIMMURO-p; DBB Region Sjælland - Ole Birger Vester.: 8056063000</v>
      </c>
    </row>
    <row r="1386" spans="2:6" x14ac:dyDescent="0.25">
      <c r="B1386" t="s">
        <v>11391</v>
      </c>
      <c r="C1386" s="356">
        <v>8056093000</v>
      </c>
      <c r="D1386" s="356" t="s">
        <v>10554</v>
      </c>
      <c r="E1386" s="356" t="s">
        <v>8260</v>
      </c>
      <c r="F1386" t="str">
        <f t="shared" si="21"/>
        <v>NÆIMMURO-p; Debbie Salling Norring-Agerskov - Intern: 8056093000</v>
      </c>
    </row>
    <row r="1387" spans="2:6" x14ac:dyDescent="0.25">
      <c r="B1387" t="s">
        <v>11377</v>
      </c>
      <c r="C1387" s="361">
        <v>8055964000</v>
      </c>
      <c r="D1387" s="356" t="s">
        <v>10554</v>
      </c>
      <c r="E1387" s="356" t="s">
        <v>2409</v>
      </c>
      <c r="F1387" t="str">
        <f t="shared" si="21"/>
        <v>NÆIMMURO-p; Diagnostiske microRNA markører Ekstern: 8055964000</v>
      </c>
    </row>
    <row r="1388" spans="2:6" x14ac:dyDescent="0.25">
      <c r="B1388" t="s">
        <v>11378</v>
      </c>
      <c r="C1388" s="361">
        <v>8055965000</v>
      </c>
      <c r="D1388" s="356" t="s">
        <v>10554</v>
      </c>
      <c r="E1388" s="356" t="s">
        <v>2410</v>
      </c>
      <c r="F1388" t="str">
        <f t="shared" si="21"/>
        <v>NÆIMMURO-p; Diagnostiske microRNA markører Intern: 8055965000</v>
      </c>
    </row>
    <row r="1389" spans="2:6" x14ac:dyDescent="0.25">
      <c r="B1389" t="s">
        <v>11375</v>
      </c>
      <c r="C1389" s="361">
        <v>8055930000</v>
      </c>
      <c r="D1389" s="356" t="s">
        <v>10554</v>
      </c>
      <c r="E1389" s="358" t="s">
        <v>10680</v>
      </c>
      <c r="F1389" t="str">
        <f t="shared" si="21"/>
        <v>NÆIMMURO-p; Early detection of breast and ovarian : 8055930000</v>
      </c>
    </row>
    <row r="1390" spans="2:6" x14ac:dyDescent="0.25">
      <c r="B1390" t="s">
        <v>11267</v>
      </c>
      <c r="C1390" s="361">
        <v>8052750000</v>
      </c>
      <c r="D1390" s="356" t="s">
        <v>10554</v>
      </c>
      <c r="E1390" s="356" t="s">
        <v>10580</v>
      </c>
      <c r="F1390" t="str">
        <f t="shared" si="21"/>
        <v>NÆIMMURO-p; Epidemiology of COVID-19 among the elder: 8052750000</v>
      </c>
    </row>
    <row r="1391" spans="2:6" x14ac:dyDescent="0.25">
      <c r="B1391" t="s">
        <v>11395</v>
      </c>
      <c r="C1391" s="356">
        <v>8056111000</v>
      </c>
      <c r="D1391" s="356" t="s">
        <v>10554</v>
      </c>
      <c r="E1391" s="356" t="s">
        <v>8271</v>
      </c>
      <c r="F1391" t="str">
        <f t="shared" si="21"/>
        <v>NÆIMMURO-p; Genetics of Disease Trajectories and Li.: 8056111000</v>
      </c>
    </row>
    <row r="1392" spans="2:6" x14ac:dyDescent="0.25">
      <c r="B1392" t="s">
        <v>11389</v>
      </c>
      <c r="C1392" s="356">
        <v>8056087000</v>
      </c>
      <c r="D1392" s="356" t="s">
        <v>10554</v>
      </c>
      <c r="E1392" s="359" t="s">
        <v>8258</v>
      </c>
      <c r="F1392" t="str">
        <f t="shared" si="21"/>
        <v>NÆIMMURO-p; GWA Studies - Ole Birger – Ekstern: 8056087000</v>
      </c>
    </row>
    <row r="1393" spans="2:6" x14ac:dyDescent="0.25">
      <c r="B1393" t="s">
        <v>11242</v>
      </c>
      <c r="C1393" s="361">
        <v>8052721000</v>
      </c>
      <c r="D1393" s="356" t="s">
        <v>10554</v>
      </c>
      <c r="E1393" s="356" t="s">
        <v>10555</v>
      </c>
      <c r="F1393" t="str">
        <f t="shared" si="21"/>
        <v>NÆIMMURO-p; Immunologiske faktorers betydning for: 8052721000</v>
      </c>
    </row>
    <row r="1394" spans="2:6" x14ac:dyDescent="0.25">
      <c r="B1394" t="s">
        <v>11361</v>
      </c>
      <c r="C1394" s="361">
        <v>8052871000</v>
      </c>
      <c r="D1394" s="356" t="s">
        <v>10554</v>
      </c>
      <c r="E1394" s="356" t="s">
        <v>10670</v>
      </c>
      <c r="F1394" t="str">
        <f t="shared" si="21"/>
        <v>NÆIMMURO-p; Kvalitet og immunologiske egenskaber af: 8052871000</v>
      </c>
    </row>
    <row r="1395" spans="2:6" x14ac:dyDescent="0.25">
      <c r="B1395" t="s">
        <v>11362</v>
      </c>
      <c r="C1395" s="361">
        <v>8052872000</v>
      </c>
      <c r="D1395" s="356" t="s">
        <v>10554</v>
      </c>
      <c r="E1395" s="356" t="s">
        <v>10670</v>
      </c>
      <c r="F1395" t="str">
        <f t="shared" si="21"/>
        <v>NÆIMMURO-p; Kvalitet og immunologiske egenskaber af: 8052872000</v>
      </c>
    </row>
    <row r="1396" spans="2:6" x14ac:dyDescent="0.25">
      <c r="B1396" t="s">
        <v>11376</v>
      </c>
      <c r="C1396" s="361">
        <v>8055937000</v>
      </c>
      <c r="D1396" s="356" t="s">
        <v>10554</v>
      </c>
      <c r="E1396" s="356" t="s">
        <v>2388</v>
      </c>
      <c r="F1396" t="str">
        <f t="shared" si="21"/>
        <v>NÆIMMURO-p; Lone Nielsen - Omstilling af de mobile: 8055937000</v>
      </c>
    </row>
    <row r="1397" spans="2:6" x14ac:dyDescent="0.25">
      <c r="B1397" t="s">
        <v>11373</v>
      </c>
      <c r="C1397" s="356">
        <v>8055922000</v>
      </c>
      <c r="D1397" s="356" t="s">
        <v>10554</v>
      </c>
      <c r="E1397" s="356" t="s">
        <v>2378</v>
      </c>
      <c r="F1397" t="str">
        <f t="shared" si="21"/>
        <v>NÆIMMURO-p; Ole Birger Pedersen - Tidlig diagnostik: 8055922000</v>
      </c>
    </row>
    <row r="1398" spans="2:6" x14ac:dyDescent="0.25">
      <c r="B1398" t="s">
        <v>11392</v>
      </c>
      <c r="C1398" s="356">
        <v>8056095000</v>
      </c>
      <c r="D1398" s="356" t="s">
        <v>10554</v>
      </c>
      <c r="E1398" s="356" t="s">
        <v>8262</v>
      </c>
      <c r="F1398" t="str">
        <f t="shared" si="21"/>
        <v>NÆIMMURO-p; Ovariecancer – Nanna Skov Nielsen - E: 8056095000</v>
      </c>
    </row>
    <row r="1399" spans="2:6" x14ac:dyDescent="0.25">
      <c r="B1399" t="s">
        <v>11390</v>
      </c>
      <c r="C1399" s="356">
        <v>8056088000</v>
      </c>
      <c r="D1399" s="356" t="s">
        <v>10554</v>
      </c>
      <c r="E1399" s="356" t="s">
        <v>8259</v>
      </c>
      <c r="F1399" t="str">
        <f t="shared" si="21"/>
        <v>NÆIMMURO-p; Personal medicine - Ole Birger - Intern: 8056088000</v>
      </c>
    </row>
    <row r="1400" spans="2:6" x14ac:dyDescent="0.25">
      <c r="B1400" t="s">
        <v>11384</v>
      </c>
      <c r="C1400" s="356">
        <v>8056061000</v>
      </c>
      <c r="D1400" s="356" t="s">
        <v>10554</v>
      </c>
      <c r="E1400" s="356" t="s">
        <v>2475</v>
      </c>
      <c r="F1400" t="str">
        <f t="shared" si="21"/>
        <v>NÆIMMURO-p; Ph.d. Bella -Isabella W. Paulsen: 8056061000</v>
      </c>
    </row>
    <row r="1401" spans="2:6" x14ac:dyDescent="0.25">
      <c r="B1401" t="s">
        <v>11393</v>
      </c>
      <c r="C1401" s="356">
        <v>8056097000</v>
      </c>
      <c r="D1401" s="356" t="s">
        <v>10554</v>
      </c>
      <c r="E1401" s="356" t="s">
        <v>8264</v>
      </c>
      <c r="F1401" t="str">
        <f t="shared" si="21"/>
        <v>NÆIMMURO-p; Prediction of RBC phenotypes–Camous- E: 8056097000</v>
      </c>
    </row>
    <row r="1402" spans="2:6" x14ac:dyDescent="0.25">
      <c r="B1402" t="s">
        <v>11394</v>
      </c>
      <c r="C1402" s="356">
        <v>8056098000</v>
      </c>
      <c r="D1402" s="356" t="s">
        <v>10554</v>
      </c>
      <c r="E1402" s="356" t="s">
        <v>8265</v>
      </c>
      <c r="F1402" t="str">
        <f t="shared" si="21"/>
        <v>NÆIMMURO-p; Prediction of RBC phenotypes–Camous- I: 8056098000</v>
      </c>
    </row>
    <row r="1403" spans="2:6" x14ac:dyDescent="0.25">
      <c r="B1403" t="s">
        <v>11382</v>
      </c>
      <c r="C1403" s="361">
        <v>8056009000</v>
      </c>
      <c r="D1403" s="356" t="s">
        <v>10554</v>
      </c>
      <c r="E1403" s="356" t="s">
        <v>2440</v>
      </c>
      <c r="F1403" t="str">
        <f t="shared" si="21"/>
        <v>NÆIMMURO-p; Projekt GWAS ved PsA og RA, Ole Birger : 8056009000</v>
      </c>
    </row>
    <row r="1404" spans="2:6" x14ac:dyDescent="0.25">
      <c r="B1404" t="s">
        <v>11381</v>
      </c>
      <c r="C1404" s="361">
        <v>8056003000</v>
      </c>
      <c r="D1404" s="356" t="s">
        <v>10554</v>
      </c>
      <c r="E1404" s="356" t="s">
        <v>2437</v>
      </c>
      <c r="F1404" t="str">
        <f t="shared" si="21"/>
        <v>NÆIMMURO-p; Projekt Tidligt cirkulerende biomarkører: 8056003000</v>
      </c>
    </row>
    <row r="1405" spans="2:6" x14ac:dyDescent="0.25">
      <c r="B1405" t="s">
        <v>11380</v>
      </c>
      <c r="C1405" s="361">
        <v>8055987000</v>
      </c>
      <c r="D1405" s="356" t="s">
        <v>10554</v>
      </c>
      <c r="E1405" s="356" t="s">
        <v>2428</v>
      </c>
      <c r="F1405" t="str">
        <f t="shared" si="21"/>
        <v>NÆIMMURO-p; Psoriasis familiestudie på Færøerne - P.: 8055987000</v>
      </c>
    </row>
    <row r="1406" spans="2:6" x14ac:dyDescent="0.25">
      <c r="B1406" t="s">
        <v>11368</v>
      </c>
      <c r="C1406" s="356">
        <v>8055587000</v>
      </c>
      <c r="D1406" s="356" t="s">
        <v>10554</v>
      </c>
      <c r="E1406" s="356" t="s">
        <v>10676</v>
      </c>
      <c r="F1406" t="str">
        <f t="shared" si="21"/>
        <v>NÆIMMURO-p; Psoriasisforskning - Klinisk Immunologi: 8055587000</v>
      </c>
    </row>
    <row r="1407" spans="2:6" x14ac:dyDescent="0.25">
      <c r="B1407" t="s">
        <v>11396</v>
      </c>
      <c r="C1407" s="356">
        <v>8056118000</v>
      </c>
      <c r="D1407" s="356" t="s">
        <v>10554</v>
      </c>
      <c r="E1407" s="356" t="s">
        <v>10681</v>
      </c>
      <c r="F1407" t="str">
        <f t="shared" si="21"/>
        <v>NÆIMMURO-p; The genetics of fungal and human papillo: 8056118000</v>
      </c>
    </row>
    <row r="1408" spans="2:6" x14ac:dyDescent="0.25">
      <c r="B1408" t="s">
        <v>11341</v>
      </c>
      <c r="C1408" s="361">
        <v>8052845000</v>
      </c>
      <c r="D1408" s="356" t="s">
        <v>10554</v>
      </c>
      <c r="E1408" s="356" t="s">
        <v>10650</v>
      </c>
      <c r="F1408" t="str">
        <f t="shared" si="21"/>
        <v>NÆIMMURO-p; The role of HLA in chronic inflammatory: 8052845000</v>
      </c>
    </row>
    <row r="1409" spans="2:6" x14ac:dyDescent="0.25">
      <c r="B1409" t="s">
        <v>11372</v>
      </c>
      <c r="C1409" s="356">
        <v>8055854000</v>
      </c>
      <c r="D1409" s="356" t="s">
        <v>10554</v>
      </c>
      <c r="E1409" s="356" t="s">
        <v>2362</v>
      </c>
      <c r="F1409" t="str">
        <f t="shared" si="21"/>
        <v>NÆIMMURO-p; Udvikling af et multiplex essay til mon.: 8055854000</v>
      </c>
    </row>
    <row r="1410" spans="2:6" x14ac:dyDescent="0.25">
      <c r="B1410" t="s">
        <v>6733</v>
      </c>
      <c r="C1410" s="356" t="s">
        <v>3295</v>
      </c>
      <c r="D1410" s="356" t="s">
        <v>3296</v>
      </c>
      <c r="E1410" s="356" t="s">
        <v>3297</v>
      </c>
      <c r="F1410" t="str">
        <f t="shared" si="21"/>
        <v>NÆKVPU; Kvalitetspulje fælleskt. NSR sygeh. (K): 811-2774</v>
      </c>
    </row>
    <row r="1411" spans="2:6" x14ac:dyDescent="0.25">
      <c r="B1411" t="s">
        <v>6723</v>
      </c>
      <c r="C1411" s="356" t="s">
        <v>3268</v>
      </c>
      <c r="D1411" s="356" t="s">
        <v>3269</v>
      </c>
      <c r="E1411" s="356" t="s">
        <v>3270</v>
      </c>
      <c r="F1411" t="str">
        <f t="shared" si="21"/>
        <v>NÆLISS; LISS-fælleskontoen - Næstved (K): 811-2731</v>
      </c>
    </row>
    <row r="1412" spans="2:6" x14ac:dyDescent="0.25">
      <c r="B1412" t="s">
        <v>8924</v>
      </c>
      <c r="C1412" s="356" t="s">
        <v>8333</v>
      </c>
      <c r="D1412" s="356" t="s">
        <v>8334</v>
      </c>
      <c r="E1412" s="356" t="s">
        <v>8335</v>
      </c>
      <c r="F1412" t="str">
        <f t="shared" si="21"/>
        <v>NÆMEDI1KOM; Kompetencecenter for lungesygdom Næstved: 106-7442</v>
      </c>
    </row>
    <row r="1413" spans="2:6" x14ac:dyDescent="0.25">
      <c r="B1413" t="s">
        <v>6599</v>
      </c>
      <c r="C1413" s="356" t="s">
        <v>2951</v>
      </c>
      <c r="D1413" s="356" t="s">
        <v>2952</v>
      </c>
      <c r="E1413" s="356" t="s">
        <v>2953</v>
      </c>
      <c r="F1413" t="str">
        <f t="shared" si="21"/>
        <v>NÆMEDI1LUN; Afsnit for lungesygdomme Medicin 1 Næst.: 106-2257</v>
      </c>
    </row>
    <row r="1414" spans="2:6" x14ac:dyDescent="0.25">
      <c r="B1414" t="s">
        <v>6608</v>
      </c>
      <c r="C1414" s="356" t="s">
        <v>2977</v>
      </c>
      <c r="D1414" s="356" t="s">
        <v>2952</v>
      </c>
      <c r="E1414" s="356" t="s">
        <v>2953</v>
      </c>
      <c r="F1414" t="str">
        <f t="shared" si="21"/>
        <v>NÆMEDI1LUN; Afsnit for lungesygdomme Medicin 1 Næst.: 106-2269</v>
      </c>
    </row>
    <row r="1415" spans="2:6" x14ac:dyDescent="0.25">
      <c r="B1415" t="s">
        <v>6649</v>
      </c>
      <c r="C1415" s="356" t="s">
        <v>3084</v>
      </c>
      <c r="D1415" s="356" t="s">
        <v>2952</v>
      </c>
      <c r="E1415" s="356" t="s">
        <v>2953</v>
      </c>
      <c r="F1415" t="str">
        <f t="shared" si="21"/>
        <v>NÆMEDI1LUN; Afsnit for lungesygdomme Medicin 1 Næst.: 106-7404</v>
      </c>
    </row>
    <row r="1416" spans="2:6" x14ac:dyDescent="0.25">
      <c r="B1416" t="s">
        <v>11141</v>
      </c>
      <c r="C1416" s="356" t="s">
        <v>10427</v>
      </c>
      <c r="D1416" s="356" t="s">
        <v>10428</v>
      </c>
      <c r="E1416" s="356" t="s">
        <v>10429</v>
      </c>
      <c r="F1416" t="str">
        <f t="shared" si="21"/>
        <v>NÆMEDI2AKC; AK Center - Medicin 2 - Næstved: 106-7534</v>
      </c>
    </row>
    <row r="1417" spans="2:6" x14ac:dyDescent="0.25">
      <c r="B1417" t="s">
        <v>6602</v>
      </c>
      <c r="C1417" s="356" t="s">
        <v>2960</v>
      </c>
      <c r="D1417" s="356" t="s">
        <v>2961</v>
      </c>
      <c r="E1417" s="356" t="s">
        <v>2962</v>
      </c>
      <c r="F1417" t="str">
        <f t="shared" si="21"/>
        <v>NÆMEDI2AMB; Fællesamb Medicin 2 Næstved: 106-2260</v>
      </c>
    </row>
    <row r="1418" spans="2:6" x14ac:dyDescent="0.25">
      <c r="B1418" t="s">
        <v>6650</v>
      </c>
      <c r="C1418" s="356" t="s">
        <v>3085</v>
      </c>
      <c r="D1418" s="356" t="s">
        <v>2961</v>
      </c>
      <c r="E1418" s="356" t="s">
        <v>3086</v>
      </c>
      <c r="F1418" t="str">
        <f t="shared" si="21"/>
        <v>NÆMEDI2AMB; Medicinske amb - Medicin 2 - Næstved: 106-7416</v>
      </c>
    </row>
    <row r="1419" spans="2:6" x14ac:dyDescent="0.25">
      <c r="B1419" t="s">
        <v>6603</v>
      </c>
      <c r="C1419" s="356" t="s">
        <v>2963</v>
      </c>
      <c r="D1419" s="356" t="s">
        <v>2964</v>
      </c>
      <c r="E1419" s="356" t="s">
        <v>2965</v>
      </c>
      <c r="F1419" t="str">
        <f t="shared" ref="F1419:F1482" si="22">CONCATENATE(D1419,";"," ",E1419,":"," ",C1419)</f>
        <v>NÆMEDI2DIÆ; Diætister - Intern medicin - Næstved: 106-2261</v>
      </c>
    </row>
    <row r="1420" spans="2:6" x14ac:dyDescent="0.25">
      <c r="B1420" t="s">
        <v>6745</v>
      </c>
      <c r="C1420" s="356" t="s">
        <v>3327</v>
      </c>
      <c r="D1420" s="356" t="s">
        <v>3328</v>
      </c>
      <c r="E1420" s="356" t="s">
        <v>3329</v>
      </c>
      <c r="F1420" t="str">
        <f t="shared" si="22"/>
        <v>NÆMEDI2ETU; ETUB - Medicin 2 - Næstved: 811-7419</v>
      </c>
    </row>
    <row r="1421" spans="2:6" x14ac:dyDescent="0.25">
      <c r="B1421" t="s">
        <v>6597</v>
      </c>
      <c r="C1421" s="356" t="s">
        <v>2947</v>
      </c>
      <c r="D1421" s="356" t="s">
        <v>2948</v>
      </c>
      <c r="E1421" s="356" t="s">
        <v>2949</v>
      </c>
      <c r="F1421" t="str">
        <f t="shared" si="22"/>
        <v>NÆMEDI2HJE; Afsn. for hjertesygdomme Medicin 2 Næst.: 106-2255</v>
      </c>
    </row>
    <row r="1422" spans="2:6" x14ac:dyDescent="0.25">
      <c r="B1422" t="s">
        <v>6651</v>
      </c>
      <c r="C1422" s="356" t="s">
        <v>3087</v>
      </c>
      <c r="D1422" s="356" t="s">
        <v>3088</v>
      </c>
      <c r="E1422" s="356" t="s">
        <v>3089</v>
      </c>
      <c r="F1422" t="str">
        <f t="shared" si="22"/>
        <v>NÆMEDI3NEU; Center for Neurorehab - Medicin 3 Næst.: 106-7427</v>
      </c>
    </row>
    <row r="1423" spans="2:6" x14ac:dyDescent="0.25">
      <c r="B1423" t="s">
        <v>6605</v>
      </c>
      <c r="C1423" s="356" t="s">
        <v>2969</v>
      </c>
      <c r="D1423" s="356" t="s">
        <v>2970</v>
      </c>
      <c r="E1423" s="356" t="s">
        <v>2971</v>
      </c>
      <c r="F1423" t="str">
        <f t="shared" si="22"/>
        <v>NÆMEDIFÆ1B; Fælles1B (geri) - Intern medicin - Næst.: 106-2266</v>
      </c>
    </row>
    <row r="1424" spans="2:6" x14ac:dyDescent="0.25">
      <c r="B1424" t="s">
        <v>6606</v>
      </c>
      <c r="C1424" s="356" t="s">
        <v>2972</v>
      </c>
      <c r="D1424" s="356" t="s">
        <v>2973</v>
      </c>
      <c r="E1424" s="356" t="s">
        <v>2974</v>
      </c>
      <c r="F1424" t="str">
        <f t="shared" si="22"/>
        <v>NÆMEDIFÆ2B; Fælles2B (geri) - Intern medicin - Næst.: 106-2267</v>
      </c>
    </row>
    <row r="1425" spans="2:6" x14ac:dyDescent="0.25">
      <c r="B1425" t="s">
        <v>6600</v>
      </c>
      <c r="C1425" s="356" t="s">
        <v>2954</v>
      </c>
      <c r="D1425" s="356" t="s">
        <v>2955</v>
      </c>
      <c r="E1425" s="356" t="s">
        <v>2956</v>
      </c>
      <c r="F1425" t="str">
        <f t="shared" si="22"/>
        <v>NÆMEDIG16A; Stoppet enhed (424): 106-2258</v>
      </c>
    </row>
    <row r="1426" spans="2:6" x14ac:dyDescent="0.25">
      <c r="B1426" t="s">
        <v>6607</v>
      </c>
      <c r="C1426" s="356" t="s">
        <v>2975</v>
      </c>
      <c r="D1426" s="356" t="s">
        <v>2958</v>
      </c>
      <c r="E1426" s="356" t="s">
        <v>2976</v>
      </c>
      <c r="F1426" t="str">
        <f t="shared" si="22"/>
        <v>NÆMEDIGEAF; Geriatrisk afsnit - intern med. - Næst.: 106-2268</v>
      </c>
    </row>
    <row r="1427" spans="2:6" x14ac:dyDescent="0.25">
      <c r="B1427" t="s">
        <v>6601</v>
      </c>
      <c r="C1427" s="356" t="s">
        <v>2957</v>
      </c>
      <c r="D1427" s="356" t="s">
        <v>2958</v>
      </c>
      <c r="E1427" s="356" t="s">
        <v>2959</v>
      </c>
      <c r="F1427" t="str">
        <f t="shared" si="22"/>
        <v>NÆMEDIGEAF; Stoppet enhed (574): 106-2259</v>
      </c>
    </row>
    <row r="1428" spans="2:6" x14ac:dyDescent="0.25">
      <c r="B1428" t="s">
        <v>6491</v>
      </c>
      <c r="C1428" s="356" t="s">
        <v>2662</v>
      </c>
      <c r="D1428" s="356" t="s">
        <v>2663</v>
      </c>
      <c r="E1428" s="356" t="s">
        <v>2664</v>
      </c>
      <c r="F1428" t="str">
        <f t="shared" si="22"/>
        <v>NÆNEURREHA; Center for Neurorehabilitering - Næstved: 102-2340</v>
      </c>
    </row>
    <row r="1429" spans="2:6" x14ac:dyDescent="0.25">
      <c r="B1429" t="s">
        <v>6620</v>
      </c>
      <c r="C1429" s="356" t="s">
        <v>3012</v>
      </c>
      <c r="D1429" s="356" t="s">
        <v>2663</v>
      </c>
      <c r="E1429" s="356" t="s">
        <v>2664</v>
      </c>
      <c r="F1429" t="str">
        <f t="shared" si="22"/>
        <v>NÆNEURREHA; Center for Neurorehabilitering - Næstved: 106-2309</v>
      </c>
    </row>
    <row r="1430" spans="2:6" x14ac:dyDescent="0.25">
      <c r="B1430" t="s">
        <v>6623</v>
      </c>
      <c r="C1430" s="356" t="s">
        <v>3019</v>
      </c>
      <c r="D1430" s="356" t="s">
        <v>2663</v>
      </c>
      <c r="E1430" s="356" t="s">
        <v>2664</v>
      </c>
      <c r="F1430" t="str">
        <f t="shared" si="22"/>
        <v>NÆNEURREHA; Center for Neurorehabilitering - Næstved: 106-2343</v>
      </c>
    </row>
    <row r="1431" spans="2:6" x14ac:dyDescent="0.25">
      <c r="B1431" t="s">
        <v>6619</v>
      </c>
      <c r="C1431" s="356" t="s">
        <v>3009</v>
      </c>
      <c r="D1431" s="356" t="s">
        <v>3010</v>
      </c>
      <c r="E1431" s="356" t="s">
        <v>3011</v>
      </c>
      <c r="F1431" t="str">
        <f t="shared" si="22"/>
        <v>NÆNEURSENG; Stoppet enhed (392): 106-2308</v>
      </c>
    </row>
    <row r="1432" spans="2:6" x14ac:dyDescent="0.25">
      <c r="B1432" t="s">
        <v>6719</v>
      </c>
      <c r="C1432" s="356" t="s">
        <v>3257</v>
      </c>
      <c r="D1432" s="356" t="s">
        <v>3258</v>
      </c>
      <c r="E1432" s="356" t="s">
        <v>3234</v>
      </c>
      <c r="F1432" t="str">
        <f t="shared" si="22"/>
        <v>NÆNSR-b; Næstved Slagelse og Ringsted sygehuse: 811-2702b</v>
      </c>
    </row>
    <row r="1433" spans="2:6" x14ac:dyDescent="0.25">
      <c r="B1433" t="s">
        <v>6732</v>
      </c>
      <c r="C1433" s="356" t="s">
        <v>3292</v>
      </c>
      <c r="D1433" s="356" t="s">
        <v>3293</v>
      </c>
      <c r="E1433" s="356" t="s">
        <v>3294</v>
      </c>
      <c r="F1433" t="str">
        <f t="shared" si="22"/>
        <v>NÆNSR-e; Lægesekretærelever - Næst.-Slag.-Ring.: 811-2763E</v>
      </c>
    </row>
    <row r="1434" spans="2:6" x14ac:dyDescent="0.25">
      <c r="B1434" t="s">
        <v>6721</v>
      </c>
      <c r="C1434" s="356" t="s">
        <v>3264</v>
      </c>
      <c r="D1434" s="356" t="s">
        <v>3265</v>
      </c>
      <c r="E1434" s="356" t="s">
        <v>3234</v>
      </c>
      <c r="F1434" t="str">
        <f t="shared" si="22"/>
        <v>NÆNSR-i; Næstved Slagelse og Ringsted sygehuse: 811-2718i</v>
      </c>
    </row>
    <row r="1435" spans="2:6" x14ac:dyDescent="0.25">
      <c r="B1435" t="s">
        <v>6722</v>
      </c>
      <c r="C1435" s="356" t="s">
        <v>3266</v>
      </c>
      <c r="D1435" s="356" t="s">
        <v>3267</v>
      </c>
      <c r="E1435" s="356" t="s">
        <v>3234</v>
      </c>
      <c r="F1435" t="str">
        <f t="shared" si="22"/>
        <v>NÆNSR-j; Næstved Slagelse og Ringsted sygehuse: 811-2718j</v>
      </c>
    </row>
    <row r="1436" spans="2:6" x14ac:dyDescent="0.25">
      <c r="B1436" t="s">
        <v>6611</v>
      </c>
      <c r="C1436" s="356" t="s">
        <v>2984</v>
      </c>
      <c r="D1436" s="356" t="s">
        <v>2985</v>
      </c>
      <c r="E1436" s="356" t="s">
        <v>2986</v>
      </c>
      <c r="F1436" t="str">
        <f t="shared" si="22"/>
        <v>NÆONKO12RO; Sengeafsnit 12 - Onkologi - Næstved: 106-2276</v>
      </c>
    </row>
    <row r="1437" spans="2:6" x14ac:dyDescent="0.25">
      <c r="B1437" t="s">
        <v>7942</v>
      </c>
      <c r="C1437" s="356" t="s">
        <v>5267</v>
      </c>
      <c r="D1437" s="356" t="s">
        <v>2985</v>
      </c>
      <c r="E1437" s="356" t="s">
        <v>2986</v>
      </c>
      <c r="F1437" t="str">
        <f t="shared" si="22"/>
        <v>NÆONKO12RO; Sengeafsnit 12 - Onkologi - Næstved: 106-7347</v>
      </c>
    </row>
    <row r="1438" spans="2:6" x14ac:dyDescent="0.25">
      <c r="B1438" t="s">
        <v>6612</v>
      </c>
      <c r="C1438" s="356" t="s">
        <v>2987</v>
      </c>
      <c r="D1438" s="356" t="s">
        <v>2988</v>
      </c>
      <c r="E1438" s="356" t="s">
        <v>2989</v>
      </c>
      <c r="F1438" t="str">
        <f t="shared" si="22"/>
        <v>NÆONKOAMRO; Ambulatorium - Onkologi - Næstved: 106-2277</v>
      </c>
    </row>
    <row r="1439" spans="2:6" x14ac:dyDescent="0.25">
      <c r="B1439" t="s">
        <v>7943</v>
      </c>
      <c r="C1439" s="356" t="s">
        <v>5268</v>
      </c>
      <c r="D1439" s="356" t="s">
        <v>2988</v>
      </c>
      <c r="E1439" s="356" t="s">
        <v>2989</v>
      </c>
      <c r="F1439" t="str">
        <f t="shared" si="22"/>
        <v>NÆONKOAMRO; Ambulatorium - Onkologi - Næstved: 106-7348</v>
      </c>
    </row>
    <row r="1440" spans="2:6" x14ac:dyDescent="0.25">
      <c r="B1440" t="s">
        <v>11553</v>
      </c>
      <c r="C1440" s="356" t="s">
        <v>10878</v>
      </c>
      <c r="D1440" s="356" t="s">
        <v>10879</v>
      </c>
      <c r="E1440" s="356" t="s">
        <v>10880</v>
      </c>
      <c r="F1440" t="str">
        <f t="shared" si="22"/>
        <v>NÆONKOFORO; Klinisk Forskningsenh. - Onk. - Næstved: 106-7350</v>
      </c>
    </row>
    <row r="1441" spans="2:6" x14ac:dyDescent="0.25">
      <c r="B1441" t="s">
        <v>6609</v>
      </c>
      <c r="C1441" s="356" t="s">
        <v>2978</v>
      </c>
      <c r="D1441" s="356" t="s">
        <v>2979</v>
      </c>
      <c r="E1441" s="356" t="s">
        <v>2980</v>
      </c>
      <c r="F1441" t="str">
        <f t="shared" si="22"/>
        <v>NÆONKOFÆRO; Fælles - Onkologi - Næstved: 106-2274</v>
      </c>
    </row>
    <row r="1442" spans="2:6" x14ac:dyDescent="0.25">
      <c r="B1442" t="s">
        <v>7941</v>
      </c>
      <c r="C1442" s="356" t="s">
        <v>5265</v>
      </c>
      <c r="D1442" s="356" t="s">
        <v>2979</v>
      </c>
      <c r="E1442" s="356" t="s">
        <v>2980</v>
      </c>
      <c r="F1442" t="str">
        <f t="shared" si="22"/>
        <v>NÆONKOFÆRO; Fælles - Onkologi - Næstved: 106-7345</v>
      </c>
    </row>
    <row r="1443" spans="2:6" x14ac:dyDescent="0.25">
      <c r="B1443" t="s">
        <v>7940</v>
      </c>
      <c r="C1443" s="356" t="s">
        <v>5264</v>
      </c>
      <c r="D1443" s="356" t="s">
        <v>3189</v>
      </c>
      <c r="E1443" s="356" t="s">
        <v>3190</v>
      </c>
      <c r="F1443" t="str">
        <f t="shared" si="22"/>
        <v>NÆONKOLERO; Afsnitsledelse - Onkologi - Næstved: 106-7333</v>
      </c>
    </row>
    <row r="1444" spans="2:6" x14ac:dyDescent="0.25">
      <c r="B1444" t="s">
        <v>6698</v>
      </c>
      <c r="C1444" s="356" t="s">
        <v>3188</v>
      </c>
      <c r="D1444" s="356" t="s">
        <v>3189</v>
      </c>
      <c r="E1444" s="356" t="s">
        <v>3190</v>
      </c>
      <c r="F1444" t="str">
        <f t="shared" si="22"/>
        <v>NÆONKOLERO; Afsnitsledelse - Onkologi - Næstved: 811-2273</v>
      </c>
    </row>
    <row r="1445" spans="2:6" x14ac:dyDescent="0.25">
      <c r="B1445" t="s">
        <v>6565</v>
      </c>
      <c r="C1445" s="356" t="s">
        <v>2858</v>
      </c>
      <c r="D1445" s="356" t="s">
        <v>2859</v>
      </c>
      <c r="E1445" s="356" t="s">
        <v>2860</v>
      </c>
      <c r="F1445" t="str">
        <f t="shared" si="22"/>
        <v>NÆONKOLIRO; Afsnit for lindrende indsats - Onk-Næst.: 106-2009</v>
      </c>
    </row>
    <row r="1446" spans="2:6" x14ac:dyDescent="0.25">
      <c r="B1446" t="s">
        <v>6615</v>
      </c>
      <c r="C1446" s="356" t="s">
        <v>2996</v>
      </c>
      <c r="D1446" s="356" t="s">
        <v>2859</v>
      </c>
      <c r="E1446" s="356" t="s">
        <v>2860</v>
      </c>
      <c r="F1446" t="str">
        <f t="shared" si="22"/>
        <v>NÆONKOLIRO; Afsnit for lindrende indsats - Onk-Næst.: 106-2282</v>
      </c>
    </row>
    <row r="1447" spans="2:6" x14ac:dyDescent="0.25">
      <c r="B1447" t="s">
        <v>7946</v>
      </c>
      <c r="C1447" s="356" t="s">
        <v>5271</v>
      </c>
      <c r="D1447" s="356" t="s">
        <v>2859</v>
      </c>
      <c r="E1447" s="356" t="s">
        <v>2860</v>
      </c>
      <c r="F1447" t="str">
        <f t="shared" si="22"/>
        <v>NÆONKOLIRO; Afsnit for lindrende indsats - Onk-Næst.: 106-7353</v>
      </c>
    </row>
    <row r="1448" spans="2:6" x14ac:dyDescent="0.25">
      <c r="B1448" t="s">
        <v>9914</v>
      </c>
      <c r="C1448" s="356" t="s">
        <v>5266</v>
      </c>
      <c r="D1448" s="356" t="s">
        <v>2982</v>
      </c>
      <c r="E1448" s="356" t="s">
        <v>9457</v>
      </c>
      <c r="F1448" t="str">
        <f t="shared" si="22"/>
        <v>NÆONKOLÆRO; Lægesekretær - Onkologi - Næstved: 106-7346</v>
      </c>
    </row>
    <row r="1449" spans="2:6" x14ac:dyDescent="0.25">
      <c r="B1449" t="s">
        <v>6610</v>
      </c>
      <c r="C1449" s="356" t="s">
        <v>2981</v>
      </c>
      <c r="D1449" s="356" t="s">
        <v>2982</v>
      </c>
      <c r="E1449" s="356" t="s">
        <v>2983</v>
      </c>
      <c r="F1449" t="str">
        <f t="shared" si="22"/>
        <v>NÆONKOLÆRO; Lægesekretærer - Onkologi - Næstved: 106-2275</v>
      </c>
    </row>
    <row r="1450" spans="2:6" x14ac:dyDescent="0.25">
      <c r="B1450" t="s">
        <v>6432</v>
      </c>
      <c r="C1450" s="356">
        <v>8107010000</v>
      </c>
      <c r="D1450" s="356" t="s">
        <v>2316</v>
      </c>
      <c r="E1450" s="356" t="s">
        <v>2497</v>
      </c>
      <c r="F1450" t="str">
        <f t="shared" si="22"/>
        <v>NÆONKO-p; EU Interreg Projekt InnoCan: 8107010000</v>
      </c>
    </row>
    <row r="1451" spans="2:6" x14ac:dyDescent="0.25">
      <c r="B1451" t="s">
        <v>6347</v>
      </c>
      <c r="C1451" s="356">
        <v>8055300000</v>
      </c>
      <c r="D1451" s="356" t="s">
        <v>2316</v>
      </c>
      <c r="E1451" s="356" t="s">
        <v>2317</v>
      </c>
      <c r="F1451" t="str">
        <f t="shared" si="22"/>
        <v>NÆONKO-p; Flemming Bach - Onko-hæma forskningskt.: 8055300000</v>
      </c>
    </row>
    <row r="1452" spans="2:6" x14ac:dyDescent="0.25">
      <c r="B1452" t="s">
        <v>6393</v>
      </c>
      <c r="C1452" s="361">
        <v>8055944000</v>
      </c>
      <c r="D1452" s="356" t="s">
        <v>2316</v>
      </c>
      <c r="E1452" s="356" t="s">
        <v>2393</v>
      </c>
      <c r="F1452" t="str">
        <f t="shared" si="22"/>
        <v>NÆONKO-p; Foredrag til fremme af det mono- og tvæ.: 8055944000</v>
      </c>
    </row>
    <row r="1453" spans="2:6" x14ac:dyDescent="0.25">
      <c r="B1453" t="s">
        <v>6390</v>
      </c>
      <c r="C1453" s="361">
        <v>8055936000</v>
      </c>
      <c r="D1453" s="356" t="s">
        <v>2316</v>
      </c>
      <c r="E1453" s="356" t="s">
        <v>2387</v>
      </c>
      <c r="F1453" t="str">
        <f t="shared" si="22"/>
        <v>NÆONKO-p; Niels Henrik Hollænder - Ph.d. 2015: 8055936000</v>
      </c>
    </row>
    <row r="1454" spans="2:6" x14ac:dyDescent="0.25">
      <c r="B1454" t="s">
        <v>6614</v>
      </c>
      <c r="C1454" s="356" t="s">
        <v>2993</v>
      </c>
      <c r="D1454" s="356" t="s">
        <v>2994</v>
      </c>
      <c r="E1454" s="356" t="s">
        <v>2995</v>
      </c>
      <c r="F1454" t="str">
        <f t="shared" si="22"/>
        <v>NÆONKORARO; Radiofysikfunktion - Onkologi - Næstved: 106-2281</v>
      </c>
    </row>
    <row r="1455" spans="2:6" x14ac:dyDescent="0.25">
      <c r="B1455" t="s">
        <v>7945</v>
      </c>
      <c r="C1455" s="356" t="s">
        <v>5270</v>
      </c>
      <c r="D1455" s="356" t="s">
        <v>2994</v>
      </c>
      <c r="E1455" s="356" t="s">
        <v>2995</v>
      </c>
      <c r="F1455" t="str">
        <f t="shared" si="22"/>
        <v>NÆONKORARO; Radiofysikfunktion - Onkologi - Næstved: 106-7352</v>
      </c>
    </row>
    <row r="1456" spans="2:6" x14ac:dyDescent="0.25">
      <c r="B1456" t="s">
        <v>11554</v>
      </c>
      <c r="C1456" s="356" t="s">
        <v>10881</v>
      </c>
      <c r="D1456" s="356" t="s">
        <v>10882</v>
      </c>
      <c r="E1456" s="356" t="s">
        <v>10883</v>
      </c>
      <c r="F1456" t="str">
        <f t="shared" si="22"/>
        <v>NÆONKOSKRO; SKA - Onkologi - Næstved: 106-7357</v>
      </c>
    </row>
    <row r="1457" spans="2:6" x14ac:dyDescent="0.25">
      <c r="B1457" t="s">
        <v>6613</v>
      </c>
      <c r="C1457" s="356" t="s">
        <v>2990</v>
      </c>
      <c r="D1457" s="356" t="s">
        <v>2991</v>
      </c>
      <c r="E1457" s="356" t="s">
        <v>2992</v>
      </c>
      <c r="F1457" t="str">
        <f t="shared" si="22"/>
        <v>NÆONKOSTRO; Strålefunktion - Onkologi - Næstved: 106-2278</v>
      </c>
    </row>
    <row r="1458" spans="2:6" x14ac:dyDescent="0.25">
      <c r="B1458" t="s">
        <v>7944</v>
      </c>
      <c r="C1458" s="356" t="s">
        <v>5269</v>
      </c>
      <c r="D1458" s="356" t="s">
        <v>2991</v>
      </c>
      <c r="E1458" s="356" t="s">
        <v>2992</v>
      </c>
      <c r="F1458" t="str">
        <f t="shared" si="22"/>
        <v>NÆONKOSTRO; Strålefunktion - Onkologi - Næstved: 106-7349</v>
      </c>
    </row>
    <row r="1459" spans="2:6" x14ac:dyDescent="0.25">
      <c r="B1459" t="s">
        <v>6578</v>
      </c>
      <c r="C1459" s="356" t="s">
        <v>2897</v>
      </c>
      <c r="D1459" s="356" t="s">
        <v>2898</v>
      </c>
      <c r="E1459" s="356" t="s">
        <v>2899</v>
      </c>
      <c r="F1459" t="str">
        <f t="shared" si="22"/>
        <v>NÆORTOFORS; Driftsmæssig forskning Ortopæd Næst. (K): 106-2124</v>
      </c>
    </row>
    <row r="1460" spans="2:6" x14ac:dyDescent="0.25">
      <c r="B1460" t="s">
        <v>6583</v>
      </c>
      <c r="C1460" s="356" t="s">
        <v>2905</v>
      </c>
      <c r="D1460" s="356" t="s">
        <v>2906</v>
      </c>
      <c r="E1460" s="356" t="s">
        <v>2907</v>
      </c>
      <c r="F1460" t="str">
        <f t="shared" si="22"/>
        <v>NÆORTOHENV; Reg.henvisningsenhed - Ortopædki - Næst: 106-2136</v>
      </c>
    </row>
    <row r="1461" spans="2:6" x14ac:dyDescent="0.25">
      <c r="B1461" t="s">
        <v>6575</v>
      </c>
      <c r="C1461" s="356" t="s">
        <v>2888</v>
      </c>
      <c r="D1461" s="356" t="s">
        <v>2889</v>
      </c>
      <c r="E1461" s="356" t="s">
        <v>2890</v>
      </c>
      <c r="F1461" t="str">
        <f t="shared" si="22"/>
        <v>NÆORTOLÆGE; Center for Planlagt Ort kir læger Næst.: 106-2115</v>
      </c>
    </row>
    <row r="1462" spans="2:6" x14ac:dyDescent="0.25">
      <c r="B1462" t="s">
        <v>6579</v>
      </c>
      <c r="C1462" s="356" t="s">
        <v>2900</v>
      </c>
      <c r="D1462" s="356" t="s">
        <v>2889</v>
      </c>
      <c r="E1462" s="356" t="s">
        <v>2890</v>
      </c>
      <c r="F1462" t="str">
        <f t="shared" si="22"/>
        <v>NÆORTOLÆGE; Center for Planlagt Ort kir læger Næst.: 106-2128</v>
      </c>
    </row>
    <row r="1463" spans="2:6" x14ac:dyDescent="0.25">
      <c r="B1463" t="s">
        <v>6576</v>
      </c>
      <c r="C1463" s="356" t="s">
        <v>2891</v>
      </c>
      <c r="D1463" s="356" t="s">
        <v>2892</v>
      </c>
      <c r="E1463" s="356" t="s">
        <v>2893</v>
      </c>
      <c r="F1463" t="str">
        <f t="shared" si="22"/>
        <v>NÆORTOLÆSE; Center for Planlagt Ort kir læges. Næst.: 106-2116</v>
      </c>
    </row>
    <row r="1464" spans="2:6" x14ac:dyDescent="0.25">
      <c r="B1464" t="s">
        <v>6580</v>
      </c>
      <c r="C1464" s="356" t="s">
        <v>2901</v>
      </c>
      <c r="D1464" s="356" t="s">
        <v>2892</v>
      </c>
      <c r="E1464" s="356" t="s">
        <v>2893</v>
      </c>
      <c r="F1464" t="str">
        <f t="shared" si="22"/>
        <v>NÆORTOLÆSE; Center for Planlagt Ort kir læges. Næst.: 106-2129</v>
      </c>
    </row>
    <row r="1465" spans="2:6" x14ac:dyDescent="0.25">
      <c r="B1465" t="s">
        <v>6577</v>
      </c>
      <c r="C1465" s="356" t="s">
        <v>2894</v>
      </c>
      <c r="D1465" s="356" t="s">
        <v>2895</v>
      </c>
      <c r="E1465" s="356" t="s">
        <v>2896</v>
      </c>
      <c r="F1465" t="str">
        <f t="shared" si="22"/>
        <v>NÆORTOSENG; Center for Planlagt Ort kir se.afs Næst.: 106-2117</v>
      </c>
    </row>
    <row r="1466" spans="2:6" x14ac:dyDescent="0.25">
      <c r="B1466" t="s">
        <v>6581</v>
      </c>
      <c r="C1466" s="356" t="s">
        <v>2902</v>
      </c>
      <c r="D1466" s="356" t="s">
        <v>2895</v>
      </c>
      <c r="E1466" s="356" t="s">
        <v>2896</v>
      </c>
      <c r="F1466" t="str">
        <f t="shared" si="22"/>
        <v>NÆORTOSENG; Center for Planlagt Ort kir se.afs Næst.: 106-2130</v>
      </c>
    </row>
    <row r="1467" spans="2:6" x14ac:dyDescent="0.25">
      <c r="B1467" t="s">
        <v>6584</v>
      </c>
      <c r="C1467" s="356" t="s">
        <v>2908</v>
      </c>
      <c r="D1467" s="356" t="s">
        <v>2909</v>
      </c>
      <c r="E1467" s="356" t="s">
        <v>2910</v>
      </c>
      <c r="F1467" t="str">
        <f t="shared" si="22"/>
        <v>NÆORTOTELE; Telefonister - Ortopædkirurgi - Næstved: 106-2137</v>
      </c>
    </row>
    <row r="1468" spans="2:6" x14ac:dyDescent="0.25">
      <c r="B1468" t="s">
        <v>6644</v>
      </c>
      <c r="C1468" s="356" t="s">
        <v>3075</v>
      </c>
      <c r="D1468" s="356" t="s">
        <v>2909</v>
      </c>
      <c r="E1468" s="356" t="s">
        <v>2910</v>
      </c>
      <c r="F1468" t="str">
        <f t="shared" si="22"/>
        <v>NÆORTOTELE; Telefonister - Ortopædkirurgi - Næstved: 106-2598</v>
      </c>
    </row>
    <row r="1469" spans="2:6" x14ac:dyDescent="0.25">
      <c r="B1469" t="s">
        <v>6629</v>
      </c>
      <c r="C1469" s="356" t="s">
        <v>3034</v>
      </c>
      <c r="D1469" s="356" t="s">
        <v>3035</v>
      </c>
      <c r="E1469" s="356" t="s">
        <v>3036</v>
      </c>
      <c r="F1469" t="str">
        <f t="shared" si="22"/>
        <v>NÆPATOFÆRO; Fælles - Patologi - Næstved: 106-2443</v>
      </c>
    </row>
    <row r="1470" spans="2:6" x14ac:dyDescent="0.25">
      <c r="B1470" t="s">
        <v>6628</v>
      </c>
      <c r="C1470" s="356" t="s">
        <v>3031</v>
      </c>
      <c r="D1470" s="356" t="s">
        <v>3032</v>
      </c>
      <c r="E1470" s="356" t="s">
        <v>3033</v>
      </c>
      <c r="F1470" t="str">
        <f t="shared" si="22"/>
        <v>NÆPATOLARO; Laboratorieafsnit - Patologi - Næstved: 106-2441</v>
      </c>
    </row>
    <row r="1471" spans="2:6" x14ac:dyDescent="0.25">
      <c r="B1471" t="s">
        <v>6368</v>
      </c>
      <c r="C1471" s="356">
        <v>8055735000</v>
      </c>
      <c r="D1471" s="356" t="s">
        <v>2348</v>
      </c>
      <c r="E1471" s="356" t="s">
        <v>2349</v>
      </c>
      <c r="F1471" t="str">
        <f t="shared" si="22"/>
        <v>NÆPATO-p; Lisbeth Holde - DR cancerbiobank: 8055735000</v>
      </c>
    </row>
    <row r="1472" spans="2:6" x14ac:dyDescent="0.25">
      <c r="B1472" t="s">
        <v>7939</v>
      </c>
      <c r="C1472" s="356" t="s">
        <v>5263</v>
      </c>
      <c r="D1472" s="356" t="s">
        <v>3211</v>
      </c>
      <c r="E1472" s="356" t="s">
        <v>3212</v>
      </c>
      <c r="F1472" t="str">
        <f t="shared" si="22"/>
        <v>NÆPATORO; Afsnitsledelse - Patologi - Næstved: 106-1907</v>
      </c>
    </row>
    <row r="1473" spans="2:6" x14ac:dyDescent="0.25">
      <c r="B1473" t="s">
        <v>6706</v>
      </c>
      <c r="C1473" s="356" t="s">
        <v>3210</v>
      </c>
      <c r="D1473" s="356" t="s">
        <v>3211</v>
      </c>
      <c r="E1473" s="356" t="s">
        <v>3212</v>
      </c>
      <c r="F1473" t="str">
        <f t="shared" si="22"/>
        <v>NÆPATORO; Afsnitsledelse - Patologi - Næstved: 811-2435</v>
      </c>
    </row>
    <row r="1474" spans="2:6" x14ac:dyDescent="0.25">
      <c r="B1474" t="s">
        <v>6727</v>
      </c>
      <c r="C1474" s="356" t="s">
        <v>3279</v>
      </c>
      <c r="D1474" s="356" t="s">
        <v>3280</v>
      </c>
      <c r="E1474" s="356" t="s">
        <v>599</v>
      </c>
      <c r="F1474" t="str">
        <f t="shared" si="22"/>
        <v>NÆPKO; PKO-ordning - Næst.-Slag.: 811-2744</v>
      </c>
    </row>
    <row r="1475" spans="2:6" x14ac:dyDescent="0.25">
      <c r="B1475" t="s">
        <v>6748</v>
      </c>
      <c r="C1475" s="356" t="s">
        <v>3336</v>
      </c>
      <c r="D1475" s="356" t="s">
        <v>3192</v>
      </c>
      <c r="E1475" s="356" t="s">
        <v>3337</v>
      </c>
      <c r="F1475" t="str">
        <f t="shared" si="22"/>
        <v>NÆPÆDI; Børne- &amp; Ungeafdelingen Slagelse: 811-7484</v>
      </c>
    </row>
    <row r="1476" spans="2:6" x14ac:dyDescent="0.25">
      <c r="B1476" t="s">
        <v>6542</v>
      </c>
      <c r="C1476" s="356" t="s">
        <v>2789</v>
      </c>
      <c r="D1476" s="356" t="s">
        <v>2790</v>
      </c>
      <c r="E1476" s="356" t="s">
        <v>2791</v>
      </c>
      <c r="F1476" t="str">
        <f t="shared" si="22"/>
        <v>NÆPÆDI17; Sengeafsnit Børne- &amp; Ungeafdelingen Slag: 102-7481</v>
      </c>
    </row>
    <row r="1477" spans="2:6" x14ac:dyDescent="0.25">
      <c r="B1477" t="s">
        <v>6616</v>
      </c>
      <c r="C1477" s="356" t="s">
        <v>3003</v>
      </c>
      <c r="D1477" s="356" t="s">
        <v>3004</v>
      </c>
      <c r="E1477" s="356" t="s">
        <v>3005</v>
      </c>
      <c r="F1477" t="str">
        <f t="shared" si="22"/>
        <v>NÆPÆDI18; Stoppet enhed (425): 106-2293</v>
      </c>
    </row>
    <row r="1478" spans="2:6" x14ac:dyDescent="0.25">
      <c r="B1478" t="s">
        <v>6545</v>
      </c>
      <c r="C1478" s="356" t="s">
        <v>2798</v>
      </c>
      <c r="D1478" s="356" t="s">
        <v>2799</v>
      </c>
      <c r="E1478" s="356" t="s">
        <v>2800</v>
      </c>
      <c r="F1478" t="str">
        <f t="shared" si="22"/>
        <v>NÆPÆDIAMBU; Ambulatoriet Børne- &amp; Ungeafd Slagelse: 102-7485</v>
      </c>
    </row>
    <row r="1479" spans="2:6" x14ac:dyDescent="0.25">
      <c r="B1479" t="s">
        <v>6546</v>
      </c>
      <c r="C1479" s="356" t="s">
        <v>2801</v>
      </c>
      <c r="D1479" s="356" t="s">
        <v>2802</v>
      </c>
      <c r="E1479" s="356" t="s">
        <v>2803</v>
      </c>
      <c r="F1479" t="str">
        <f t="shared" si="22"/>
        <v>NÆPÆDIFORS; Forskning Børne- &amp; Ungeafdelingen Næst: 102-7486</v>
      </c>
    </row>
    <row r="1480" spans="2:6" x14ac:dyDescent="0.25">
      <c r="B1480" t="s">
        <v>9915</v>
      </c>
      <c r="C1480" s="356" t="s">
        <v>3002</v>
      </c>
      <c r="D1480" s="356" t="s">
        <v>2802</v>
      </c>
      <c r="E1480" s="356" t="s">
        <v>2803</v>
      </c>
      <c r="F1480" t="str">
        <f t="shared" si="22"/>
        <v>NÆPÆDIFORS; Forskning Børne- &amp; Ungeafdelingen Næst: 106-2291</v>
      </c>
    </row>
    <row r="1481" spans="2:6" x14ac:dyDescent="0.25">
      <c r="B1481" t="s">
        <v>6544</v>
      </c>
      <c r="C1481" s="356" t="s">
        <v>2795</v>
      </c>
      <c r="D1481" s="356" t="s">
        <v>2796</v>
      </c>
      <c r="E1481" s="356" t="s">
        <v>2797</v>
      </c>
      <c r="F1481" t="str">
        <f t="shared" si="22"/>
        <v>NÆPÆDILÆGE; Læger Børne- &amp; Ungeafdelingen Slagelse: 102-7483</v>
      </c>
    </row>
    <row r="1482" spans="2:6" x14ac:dyDescent="0.25">
      <c r="B1482" t="s">
        <v>6543</v>
      </c>
      <c r="C1482" s="356" t="s">
        <v>2792</v>
      </c>
      <c r="D1482" s="356" t="s">
        <v>2793</v>
      </c>
      <c r="E1482" s="356" t="s">
        <v>2794</v>
      </c>
      <c r="F1482" t="str">
        <f t="shared" si="22"/>
        <v>NÆPÆDILÆSE; Lægesekretærer Børne- &amp; Ungeafd Slagelse: 102-7482</v>
      </c>
    </row>
    <row r="1483" spans="2:6" x14ac:dyDescent="0.25">
      <c r="B1483" t="s">
        <v>6541</v>
      </c>
      <c r="C1483" s="356" t="s">
        <v>2786</v>
      </c>
      <c r="D1483" s="356" t="s">
        <v>2787</v>
      </c>
      <c r="E1483" s="356" t="s">
        <v>2788</v>
      </c>
      <c r="F1483" t="str">
        <f t="shared" ref="F1483:F1546" si="23">CONCATENATE(D1483,";"," ",E1483,":"," ",C1483)</f>
        <v>NÆPÆDINEON; Neonatalafsn. Børne- og Ungeafd Slagelse: 102-7480</v>
      </c>
    </row>
    <row r="1484" spans="2:6" x14ac:dyDescent="0.25">
      <c r="B1484" t="s">
        <v>6357</v>
      </c>
      <c r="C1484" s="361">
        <v>8055337000</v>
      </c>
      <c r="D1484" s="356" t="s">
        <v>2325</v>
      </c>
      <c r="E1484" s="356" t="s">
        <v>2329</v>
      </c>
      <c r="F1484" t="str">
        <f t="shared" si="23"/>
        <v>NÆPÆDI-p; ABC-Kohorten: 8055337000</v>
      </c>
    </row>
    <row r="1485" spans="2:6" x14ac:dyDescent="0.25">
      <c r="B1485" t="s">
        <v>6356</v>
      </c>
      <c r="C1485" s="361">
        <v>8055332000</v>
      </c>
      <c r="D1485" s="356" t="s">
        <v>2325</v>
      </c>
      <c r="E1485" s="356" t="s">
        <v>2328</v>
      </c>
      <c r="F1485" t="str">
        <f t="shared" si="23"/>
        <v>NÆPÆDI-p; Diverse studier/projekter Kim Kristensen: 8055332000</v>
      </c>
    </row>
    <row r="1486" spans="2:6" x14ac:dyDescent="0.25">
      <c r="B1486" t="s">
        <v>6355</v>
      </c>
      <c r="C1486" s="361">
        <v>8055330000</v>
      </c>
      <c r="D1486" s="356" t="s">
        <v>2325</v>
      </c>
      <c r="E1486" s="356" t="s">
        <v>2327</v>
      </c>
      <c r="F1486" t="str">
        <f t="shared" si="23"/>
        <v>NÆPÆDI-p; Familiepakken: 8055330000</v>
      </c>
    </row>
    <row r="1487" spans="2:6" x14ac:dyDescent="0.25">
      <c r="B1487" t="s">
        <v>6354</v>
      </c>
      <c r="C1487" s="356">
        <v>8055327000</v>
      </c>
      <c r="D1487" s="356" t="s">
        <v>2325</v>
      </c>
      <c r="E1487" s="356" t="s">
        <v>2326</v>
      </c>
      <c r="F1487" t="str">
        <f t="shared" si="23"/>
        <v>NÆPÆDI-p; Rebecca Vinding: 8055327000</v>
      </c>
    </row>
    <row r="1488" spans="2:6" x14ac:dyDescent="0.25">
      <c r="B1488" t="s">
        <v>6624</v>
      </c>
      <c r="C1488" s="356" t="s">
        <v>3020</v>
      </c>
      <c r="D1488" s="356" t="s">
        <v>3021</v>
      </c>
      <c r="E1488" s="356" t="s">
        <v>603</v>
      </c>
      <c r="F1488" t="str">
        <f t="shared" si="23"/>
        <v>NÆRADI; Radiologi - NSR sygehuse: 106-2414</v>
      </c>
    </row>
    <row r="1489" spans="2:6" x14ac:dyDescent="0.25">
      <c r="B1489" t="s">
        <v>9916</v>
      </c>
      <c r="C1489" s="356" t="s">
        <v>3317</v>
      </c>
      <c r="D1489" s="356" t="s">
        <v>3021</v>
      </c>
      <c r="E1489" s="356" t="s">
        <v>8114</v>
      </c>
      <c r="F1489" t="str">
        <f t="shared" si="23"/>
        <v>NÆRADI; Radiologi - Næstved Slagelse: 811-7270</v>
      </c>
    </row>
    <row r="1490" spans="2:6" x14ac:dyDescent="0.25">
      <c r="B1490" t="s">
        <v>6625</v>
      </c>
      <c r="C1490" s="356" t="s">
        <v>3022</v>
      </c>
      <c r="D1490" s="356" t="s">
        <v>3023</v>
      </c>
      <c r="E1490" s="356" t="s">
        <v>3024</v>
      </c>
      <c r="F1490" t="str">
        <f t="shared" si="23"/>
        <v>NÆRADIFÆL1; Fælles1 - Radiologi - Næstved: 106-2415</v>
      </c>
    </row>
    <row r="1491" spans="2:6" x14ac:dyDescent="0.25">
      <c r="B1491" t="s">
        <v>6646</v>
      </c>
      <c r="C1491" s="356" t="s">
        <v>3079</v>
      </c>
      <c r="D1491" s="356" t="s">
        <v>3080</v>
      </c>
      <c r="E1491" s="356" t="s">
        <v>3081</v>
      </c>
      <c r="F1491" t="str">
        <f t="shared" si="23"/>
        <v>NÆRADILÆGE; Læger - Radiologi - Næstved: 106-7271</v>
      </c>
    </row>
    <row r="1492" spans="2:6" x14ac:dyDescent="0.25">
      <c r="B1492" t="s">
        <v>6626</v>
      </c>
      <c r="C1492" s="356" t="s">
        <v>3025</v>
      </c>
      <c r="D1492" s="356" t="s">
        <v>3026</v>
      </c>
      <c r="E1492" s="356" t="s">
        <v>3027</v>
      </c>
      <c r="F1492" t="str">
        <f t="shared" si="23"/>
        <v>NÆRADILÆSE; Lægesekretærer - Radiologi - Næstved: 106-2416</v>
      </c>
    </row>
    <row r="1493" spans="2:6" x14ac:dyDescent="0.25">
      <c r="B1493" t="s">
        <v>6647</v>
      </c>
      <c r="C1493" s="356" t="s">
        <v>3082</v>
      </c>
      <c r="D1493" s="356" t="s">
        <v>3026</v>
      </c>
      <c r="E1493" s="356" t="s">
        <v>3027</v>
      </c>
      <c r="F1493" t="str">
        <f t="shared" si="23"/>
        <v>NÆRADILÆSE; Lægesekretærer - Radiologi - Næstved: 106-7274</v>
      </c>
    </row>
    <row r="1494" spans="2:6" x14ac:dyDescent="0.25">
      <c r="B1494" t="s">
        <v>6386</v>
      </c>
      <c r="C1494" s="356">
        <v>8055921000</v>
      </c>
      <c r="D1494" s="356" t="s">
        <v>2376</v>
      </c>
      <c r="E1494" s="356" t="s">
        <v>2377</v>
      </c>
      <c r="F1494" t="str">
        <f t="shared" si="23"/>
        <v>NÆRADI-p; IMAGINE-more studiet, Odai Jalel: 8055921000</v>
      </c>
    </row>
    <row r="1495" spans="2:6" x14ac:dyDescent="0.25">
      <c r="B1495" t="s">
        <v>6391</v>
      </c>
      <c r="C1495" s="361">
        <v>8055938000</v>
      </c>
      <c r="D1495" s="356" t="s">
        <v>2376</v>
      </c>
      <c r="E1495" s="356" t="s">
        <v>2389</v>
      </c>
      <c r="F1495" t="str">
        <f t="shared" si="23"/>
        <v>NÆRADI-p; Sandy Bobak-Clausen - Organisatorisk sa.: 8055938000</v>
      </c>
    </row>
    <row r="1496" spans="2:6" x14ac:dyDescent="0.25">
      <c r="B1496" t="s">
        <v>6627</v>
      </c>
      <c r="C1496" s="356" t="s">
        <v>3028</v>
      </c>
      <c r="D1496" s="356" t="s">
        <v>3029</v>
      </c>
      <c r="E1496" s="356" t="s">
        <v>3030</v>
      </c>
      <c r="F1496" t="str">
        <f t="shared" si="23"/>
        <v>NÆRADIRADI; Radiologi - Radiologi - Næstved: 106-2422</v>
      </c>
    </row>
    <row r="1497" spans="2:6" x14ac:dyDescent="0.25">
      <c r="B1497" t="s">
        <v>6648</v>
      </c>
      <c r="C1497" s="356" t="s">
        <v>3083</v>
      </c>
      <c r="D1497" s="356" t="s">
        <v>3029</v>
      </c>
      <c r="E1497" s="356" t="s">
        <v>3030</v>
      </c>
      <c r="F1497" t="str">
        <f t="shared" si="23"/>
        <v>NÆRADIRADI; Radiologi - Radiologi - Næstved: 106-7277</v>
      </c>
    </row>
    <row r="1498" spans="2:6" x14ac:dyDescent="0.25">
      <c r="B1498" t="s">
        <v>6326</v>
      </c>
      <c r="C1498" s="356">
        <v>8055043000</v>
      </c>
      <c r="D1498" s="356" t="s">
        <v>2285</v>
      </c>
      <c r="E1498" s="356" t="s">
        <v>2286</v>
      </c>
      <c r="F1498" t="str">
        <f t="shared" si="23"/>
        <v>NÆSLUROL-p; Prostvac: 8055043000</v>
      </c>
    </row>
    <row r="1499" spans="2:6" x14ac:dyDescent="0.25">
      <c r="B1499" t="s">
        <v>6690</v>
      </c>
      <c r="C1499" s="356" t="s">
        <v>3171</v>
      </c>
      <c r="D1499" s="356" t="s">
        <v>3172</v>
      </c>
      <c r="E1499" s="356" t="s">
        <v>3173</v>
      </c>
      <c r="F1499" t="str">
        <f t="shared" si="23"/>
        <v>NÆSLØNH; Øre- Næse og Halskirurgi - Næst.-Slag.: 811-2166</v>
      </c>
    </row>
    <row r="1500" spans="2:6" x14ac:dyDescent="0.25">
      <c r="B1500" t="s">
        <v>6718</v>
      </c>
      <c r="C1500" s="356" t="s">
        <v>3254</v>
      </c>
      <c r="D1500" s="356" t="s">
        <v>3255</v>
      </c>
      <c r="E1500" s="356" t="s">
        <v>3256</v>
      </c>
      <c r="F1500" t="str">
        <f t="shared" si="23"/>
        <v>NÆSTABAV; AV-afdelingen - Næstved: 811-2688</v>
      </c>
    </row>
    <row r="1501" spans="2:6" x14ac:dyDescent="0.25">
      <c r="B1501" t="s">
        <v>6715</v>
      </c>
      <c r="C1501" s="356" t="s">
        <v>3238</v>
      </c>
      <c r="D1501" s="356" t="s">
        <v>3239</v>
      </c>
      <c r="E1501" s="356" t="s">
        <v>3240</v>
      </c>
      <c r="F1501" t="str">
        <f t="shared" si="23"/>
        <v>NÆSTABFORS; Driftsmæssig forskning administration(K): 811-2673</v>
      </c>
    </row>
    <row r="1502" spans="2:6" x14ac:dyDescent="0.25">
      <c r="B1502" t="s">
        <v>6736</v>
      </c>
      <c r="C1502" s="356" t="s">
        <v>3304</v>
      </c>
      <c r="D1502" s="356" t="s">
        <v>3305</v>
      </c>
      <c r="E1502" s="356" t="s">
        <v>3306</v>
      </c>
      <c r="F1502" t="str">
        <f t="shared" si="23"/>
        <v>NÆSTABLÆVI; Lægelig videreuddannelse: 811-2795</v>
      </c>
    </row>
    <row r="1503" spans="2:6" x14ac:dyDescent="0.25">
      <c r="B1503" t="s">
        <v>9917</v>
      </c>
      <c r="C1503" s="356" t="s">
        <v>3243</v>
      </c>
      <c r="D1503" s="356" t="s">
        <v>3244</v>
      </c>
      <c r="E1503" s="356" t="s">
        <v>3242</v>
      </c>
      <c r="F1503" t="str">
        <f t="shared" si="23"/>
        <v>NÆSTABPROD; Økonomi Produktion Planlægning Adm. Næst: 811-2675</v>
      </c>
    </row>
    <row r="1504" spans="2:6" x14ac:dyDescent="0.25">
      <c r="B1504" t="s">
        <v>6738</v>
      </c>
      <c r="C1504" s="356" t="s">
        <v>3310</v>
      </c>
      <c r="D1504" s="356" t="s">
        <v>3311</v>
      </c>
      <c r="E1504" s="356" t="s">
        <v>3312</v>
      </c>
      <c r="F1504" t="str">
        <f t="shared" si="23"/>
        <v>NÆSTABSTUD; Medicinstuderende NSR sygehuse (K): 811-2798</v>
      </c>
    </row>
    <row r="1505" spans="2:6" x14ac:dyDescent="0.25">
      <c r="B1505" t="s">
        <v>6725</v>
      </c>
      <c r="C1505" s="356" t="s">
        <v>3274</v>
      </c>
      <c r="D1505" s="356" t="s">
        <v>3275</v>
      </c>
      <c r="E1505" s="356" t="s">
        <v>3276</v>
      </c>
      <c r="F1505" t="str">
        <f t="shared" si="23"/>
        <v>NÆSTABYL; Yngre læg. vi.ud. - Næst. Slag. Ring.(K): 811-2742</v>
      </c>
    </row>
    <row r="1506" spans="2:6" x14ac:dyDescent="0.25">
      <c r="B1506" t="s">
        <v>6572</v>
      </c>
      <c r="C1506" s="356" t="s">
        <v>2879</v>
      </c>
      <c r="D1506" s="356" t="s">
        <v>2880</v>
      </c>
      <c r="E1506" s="356" t="s">
        <v>2881</v>
      </c>
      <c r="F1506" t="str">
        <f t="shared" si="23"/>
        <v>NÆUROL6RO; Sengeafsnit 6 - Urologi - Næst.: 106-2100</v>
      </c>
    </row>
    <row r="1507" spans="2:6" x14ac:dyDescent="0.25">
      <c r="B1507" t="s">
        <v>7948</v>
      </c>
      <c r="C1507" s="356" t="s">
        <v>5273</v>
      </c>
      <c r="D1507" s="356" t="s">
        <v>2880</v>
      </c>
      <c r="E1507" s="356" t="s">
        <v>2881</v>
      </c>
      <c r="F1507" t="str">
        <f t="shared" si="23"/>
        <v>NÆUROL6RO; Sengeafsnit 6 - Urologi - Næst.: 106-7371</v>
      </c>
    </row>
    <row r="1508" spans="2:6" x14ac:dyDescent="0.25">
      <c r="B1508" t="s">
        <v>6574</v>
      </c>
      <c r="C1508" s="356" t="s">
        <v>2885</v>
      </c>
      <c r="D1508" s="356" t="s">
        <v>2886</v>
      </c>
      <c r="E1508" s="356" t="s">
        <v>2887</v>
      </c>
      <c r="F1508" t="str">
        <f t="shared" si="23"/>
        <v>NÆUROLAMRO; Ambulatorium - Urologi - Næstved: 106-2104</v>
      </c>
    </row>
    <row r="1509" spans="2:6" x14ac:dyDescent="0.25">
      <c r="B1509" t="s">
        <v>7949</v>
      </c>
      <c r="C1509" s="356" t="s">
        <v>5274</v>
      </c>
      <c r="D1509" s="356" t="s">
        <v>2886</v>
      </c>
      <c r="E1509" s="356" t="s">
        <v>2887</v>
      </c>
      <c r="F1509" t="str">
        <f t="shared" si="23"/>
        <v>NÆUROLAMRO; Ambulatorium - Urologi - Næstved: 106-7373</v>
      </c>
    </row>
    <row r="1510" spans="2:6" x14ac:dyDescent="0.25">
      <c r="B1510" t="s">
        <v>7933</v>
      </c>
      <c r="C1510" s="356" t="s">
        <v>5249</v>
      </c>
      <c r="D1510" s="356" t="s">
        <v>5250</v>
      </c>
      <c r="E1510" s="356" t="s">
        <v>2884</v>
      </c>
      <c r="F1510" t="str">
        <f t="shared" si="23"/>
        <v>NÆUROLFORO; Driftsmæssig forskning Urologi (K): 105-7367</v>
      </c>
    </row>
    <row r="1511" spans="2:6" x14ac:dyDescent="0.25">
      <c r="B1511" t="s">
        <v>6573</v>
      </c>
      <c r="C1511" s="356" t="s">
        <v>2882</v>
      </c>
      <c r="D1511" s="356" t="s">
        <v>2883</v>
      </c>
      <c r="E1511" s="356" t="s">
        <v>2884</v>
      </c>
      <c r="F1511" t="str">
        <f t="shared" si="23"/>
        <v>NÆUROLFORS; Driftsmæssig forskning Urologi (K): 106-2103</v>
      </c>
    </row>
    <row r="1512" spans="2:6" x14ac:dyDescent="0.25">
      <c r="B1512" t="s">
        <v>6570</v>
      </c>
      <c r="C1512" s="356" t="s">
        <v>2873</v>
      </c>
      <c r="D1512" s="356" t="s">
        <v>2874</v>
      </c>
      <c r="E1512" s="356" t="s">
        <v>2875</v>
      </c>
      <c r="F1512" t="str">
        <f t="shared" si="23"/>
        <v>NÆUROLFÆRO; Fælles - Urologi - Næstved: 106-2097</v>
      </c>
    </row>
    <row r="1513" spans="2:6" x14ac:dyDescent="0.25">
      <c r="B1513" t="s">
        <v>7947</v>
      </c>
      <c r="C1513" s="356" t="s">
        <v>5272</v>
      </c>
      <c r="D1513" s="356" t="s">
        <v>3166</v>
      </c>
      <c r="E1513" s="356" t="s">
        <v>3167</v>
      </c>
      <c r="F1513" t="str">
        <f t="shared" si="23"/>
        <v>NÆUROLLERO; Afsnitsledelse - Urologi - Næstved: 106-7363</v>
      </c>
    </row>
    <row r="1514" spans="2:6" x14ac:dyDescent="0.25">
      <c r="B1514" t="s">
        <v>6688</v>
      </c>
      <c r="C1514" s="356" t="s">
        <v>3165</v>
      </c>
      <c r="D1514" s="356" t="s">
        <v>3166</v>
      </c>
      <c r="E1514" s="356" t="s">
        <v>3167</v>
      </c>
      <c r="F1514" t="str">
        <f t="shared" si="23"/>
        <v>NÆUROLLERO; Afsnitsledelse - Urologi - Næstved: 811-2096</v>
      </c>
    </row>
    <row r="1515" spans="2:6" x14ac:dyDescent="0.25">
      <c r="B1515" t="s">
        <v>6571</v>
      </c>
      <c r="C1515" s="356" t="s">
        <v>2876</v>
      </c>
      <c r="D1515" s="356" t="s">
        <v>2877</v>
      </c>
      <c r="E1515" s="356" t="s">
        <v>2878</v>
      </c>
      <c r="F1515" t="str">
        <f t="shared" si="23"/>
        <v>NÆUROLLÆRO; Lægesekretærer - Urologi - Næstved: 106-2098</v>
      </c>
    </row>
    <row r="1516" spans="2:6" x14ac:dyDescent="0.25">
      <c r="B1516" t="s">
        <v>7950</v>
      </c>
      <c r="C1516" s="356" t="s">
        <v>5275</v>
      </c>
      <c r="D1516" s="356" t="s">
        <v>2877</v>
      </c>
      <c r="E1516" s="356" t="s">
        <v>2878</v>
      </c>
      <c r="F1516" t="str">
        <f t="shared" si="23"/>
        <v>NÆUROLLÆRO; Lægesekretærer - Urologi - Næstved: 106-7374</v>
      </c>
    </row>
    <row r="1517" spans="2:6" x14ac:dyDescent="0.25">
      <c r="B1517" t="s">
        <v>6589</v>
      </c>
      <c r="C1517" s="356" t="s">
        <v>2927</v>
      </c>
      <c r="D1517" s="356" t="s">
        <v>2928</v>
      </c>
      <c r="E1517" s="356" t="s">
        <v>2929</v>
      </c>
      <c r="F1517" t="str">
        <f t="shared" si="23"/>
        <v>NÆØJENFÆRO; Fælles - Øjenafdeling - Næstved: 106-2190</v>
      </c>
    </row>
    <row r="1518" spans="2:6" x14ac:dyDescent="0.25">
      <c r="B1518" t="s">
        <v>6693</v>
      </c>
      <c r="C1518" s="356" t="s">
        <v>3179</v>
      </c>
      <c r="D1518" s="356" t="s">
        <v>2928</v>
      </c>
      <c r="E1518" s="356" t="s">
        <v>2929</v>
      </c>
      <c r="F1518" t="str">
        <f t="shared" si="23"/>
        <v>NÆØJENFÆRO; Fælles - Øjenafdeling - Næstved: 811-2190</v>
      </c>
    </row>
    <row r="1519" spans="2:6" x14ac:dyDescent="0.25">
      <c r="B1519" t="s">
        <v>7951</v>
      </c>
      <c r="C1519" s="356" t="s">
        <v>5276</v>
      </c>
      <c r="D1519" s="356" t="s">
        <v>3177</v>
      </c>
      <c r="E1519" s="356" t="s">
        <v>3178</v>
      </c>
      <c r="F1519" t="str">
        <f t="shared" si="23"/>
        <v>NÆØJENLERO; Afsnitsledelse - Øjenafdeling - Næstved: 106-7386</v>
      </c>
    </row>
    <row r="1520" spans="2:6" x14ac:dyDescent="0.25">
      <c r="B1520" t="s">
        <v>6692</v>
      </c>
      <c r="C1520" s="356" t="s">
        <v>3176</v>
      </c>
      <c r="D1520" s="356" t="s">
        <v>3177</v>
      </c>
      <c r="E1520" s="356" t="s">
        <v>3178</v>
      </c>
      <c r="F1520" t="str">
        <f t="shared" si="23"/>
        <v>NÆØJENLERO; Afsnitsledelse - Øjenafdeling - Næstved: 811-2188</v>
      </c>
    </row>
    <row r="1521" spans="2:6" x14ac:dyDescent="0.25">
      <c r="B1521" t="s">
        <v>6590</v>
      </c>
      <c r="C1521" s="356" t="s">
        <v>2930</v>
      </c>
      <c r="D1521" s="356" t="s">
        <v>2931</v>
      </c>
      <c r="E1521" s="356" t="s">
        <v>2932</v>
      </c>
      <c r="F1521" t="str">
        <f t="shared" si="23"/>
        <v>NÆØJENLÆRO; Lægesekretær - Øjenafdeling - Næstved: 106-2191</v>
      </c>
    </row>
    <row r="1522" spans="2:6" x14ac:dyDescent="0.25">
      <c r="B1522" t="s">
        <v>6694</v>
      </c>
      <c r="C1522" s="356" t="s">
        <v>3180</v>
      </c>
      <c r="D1522" s="356" t="s">
        <v>2931</v>
      </c>
      <c r="E1522" s="356" t="s">
        <v>2932</v>
      </c>
      <c r="F1522" t="str">
        <f t="shared" si="23"/>
        <v>NÆØJENLÆRO; Lægesekretær - Øjenafdeling - Næstved: 811-2191</v>
      </c>
    </row>
    <row r="1523" spans="2:6" x14ac:dyDescent="0.25">
      <c r="B1523" t="s">
        <v>6591</v>
      </c>
      <c r="C1523" s="356" t="s">
        <v>2933</v>
      </c>
      <c r="D1523" s="356" t="s">
        <v>2934</v>
      </c>
      <c r="E1523" s="356" t="s">
        <v>2935</v>
      </c>
      <c r="F1523" t="str">
        <f t="shared" si="23"/>
        <v>NÆØJENOPRO; Operationsafsn.- Øjenafdeling - Næstved: 106-2194</v>
      </c>
    </row>
    <row r="1524" spans="2:6" x14ac:dyDescent="0.25">
      <c r="B1524" t="s">
        <v>7952</v>
      </c>
      <c r="C1524" s="356" t="s">
        <v>5277</v>
      </c>
      <c r="D1524" s="356" t="s">
        <v>2934</v>
      </c>
      <c r="E1524" s="356" t="s">
        <v>2935</v>
      </c>
      <c r="F1524" t="str">
        <f t="shared" si="23"/>
        <v>NÆØJENOPRO; Operationsafsn.- Øjenafdeling - Næstved: 106-7391</v>
      </c>
    </row>
    <row r="1525" spans="2:6" x14ac:dyDescent="0.25">
      <c r="B1525" t="s">
        <v>7953</v>
      </c>
      <c r="C1525" s="356" t="s">
        <v>5278</v>
      </c>
      <c r="D1525" s="356" t="s">
        <v>2934</v>
      </c>
      <c r="E1525" s="356" t="s">
        <v>2935</v>
      </c>
      <c r="F1525" t="str">
        <f t="shared" si="23"/>
        <v>NÆØJENOPRO; Operationsafsn.- Øjenafdeling - Næstved: 106-7392</v>
      </c>
    </row>
    <row r="1526" spans="2:6" x14ac:dyDescent="0.25">
      <c r="B1526" t="s">
        <v>6374</v>
      </c>
      <c r="C1526" s="356">
        <v>8055839000</v>
      </c>
      <c r="D1526" s="356" t="s">
        <v>2295</v>
      </c>
      <c r="E1526" s="356" t="s">
        <v>2355</v>
      </c>
      <c r="F1526" t="str">
        <f t="shared" si="23"/>
        <v>NÆØJEN-p; Tracy Beth Høeg - Danisk Rural eye study: 8055839000</v>
      </c>
    </row>
    <row r="1527" spans="2:6" x14ac:dyDescent="0.25">
      <c r="B1527" t="s">
        <v>6329</v>
      </c>
      <c r="C1527" s="361">
        <v>8055183000</v>
      </c>
      <c r="D1527" s="356" t="s">
        <v>2295</v>
      </c>
      <c r="E1527" s="356" t="s">
        <v>2296</v>
      </c>
      <c r="F1527" t="str">
        <f t="shared" si="23"/>
        <v>NÆØJEN-p; Tracy Beth Høeg - Dansk Rural Eye Study: 8055183000</v>
      </c>
    </row>
    <row r="1528" spans="2:6" x14ac:dyDescent="0.25">
      <c r="B1528" t="s">
        <v>7937</v>
      </c>
      <c r="C1528" s="356" t="s">
        <v>5260</v>
      </c>
      <c r="D1528" s="356" t="s">
        <v>2925</v>
      </c>
      <c r="E1528" s="356" t="s">
        <v>5261</v>
      </c>
      <c r="F1528" t="str">
        <f t="shared" si="23"/>
        <v>NÆØNHAMBKØ; Ambulatori. - Tand-Mund-Kæbekir. - Næst.: 106-1225</v>
      </c>
    </row>
    <row r="1529" spans="2:6" x14ac:dyDescent="0.25">
      <c r="B1529" t="s">
        <v>6588</v>
      </c>
      <c r="C1529" s="356" t="s">
        <v>2924</v>
      </c>
      <c r="D1529" s="356" t="s">
        <v>2925</v>
      </c>
      <c r="E1529" s="356" t="s">
        <v>2926</v>
      </c>
      <c r="F1529" t="str">
        <f t="shared" si="23"/>
        <v>NÆØNHAMBKØ; Tand- Mund- og Kæbekirurgi - Næstved: 106-2184</v>
      </c>
    </row>
    <row r="1530" spans="2:6" x14ac:dyDescent="0.25">
      <c r="B1530" t="s">
        <v>6587</v>
      </c>
      <c r="C1530" s="356" t="s">
        <v>2921</v>
      </c>
      <c r="D1530" s="356" t="s">
        <v>2922</v>
      </c>
      <c r="E1530" s="356" t="s">
        <v>2923</v>
      </c>
      <c r="F1530" t="str">
        <f t="shared" si="23"/>
        <v>NÆØNHFÆLKØ; Fælles - Tand-Mund- og Kæbekir. - Næst.: 106-2183</v>
      </c>
    </row>
    <row r="1531" spans="2:6" x14ac:dyDescent="0.25">
      <c r="B1531" t="s">
        <v>6691</v>
      </c>
      <c r="C1531" s="356" t="s">
        <v>3174</v>
      </c>
      <c r="D1531" s="356" t="s">
        <v>3175</v>
      </c>
      <c r="E1531" s="356" t="s">
        <v>2926</v>
      </c>
      <c r="F1531" t="str">
        <f t="shared" si="23"/>
        <v>NÆØNHTMKKØ; Tand- Mund- og Kæbekirurgi - Næstved: 811-2181</v>
      </c>
    </row>
    <row r="1532" spans="2:6" x14ac:dyDescent="0.25">
      <c r="B1532" t="s">
        <v>6858</v>
      </c>
      <c r="C1532" s="356" t="s">
        <v>3530</v>
      </c>
      <c r="D1532" s="356" t="s">
        <v>3531</v>
      </c>
      <c r="E1532" s="356" t="s">
        <v>3532</v>
      </c>
      <c r="F1532" t="str">
        <f t="shared" si="23"/>
        <v>PHC; Præhospitalt Center: 3251-3501</v>
      </c>
    </row>
    <row r="1533" spans="2:6" x14ac:dyDescent="0.25">
      <c r="B1533" t="s">
        <v>6861</v>
      </c>
      <c r="C1533" s="356" t="s">
        <v>3540</v>
      </c>
      <c r="D1533" s="356" t="s">
        <v>3541</v>
      </c>
      <c r="E1533" s="356" t="s">
        <v>3542</v>
      </c>
      <c r="F1533" t="str">
        <f t="shared" si="23"/>
        <v>PHCAMKLÆGE; PHC - AMK Læger: 3254-3532</v>
      </c>
    </row>
    <row r="1534" spans="2:6" x14ac:dyDescent="0.25">
      <c r="B1534" t="s">
        <v>6859</v>
      </c>
      <c r="C1534" s="356" t="s">
        <v>3533</v>
      </c>
      <c r="D1534" s="356" t="s">
        <v>3534</v>
      </c>
      <c r="E1534" s="356" t="s">
        <v>3532</v>
      </c>
      <c r="F1534" t="str">
        <f t="shared" si="23"/>
        <v>PHC-b; Præhospitalt Center: 3251-3501b</v>
      </c>
    </row>
    <row r="1535" spans="2:6" x14ac:dyDescent="0.25">
      <c r="B1535" t="s">
        <v>6860</v>
      </c>
      <c r="C1535" s="356" t="s">
        <v>3535</v>
      </c>
      <c r="D1535" s="356" t="s">
        <v>3536</v>
      </c>
      <c r="E1535" s="356" t="s">
        <v>3537</v>
      </c>
      <c r="F1535" t="str">
        <f t="shared" si="23"/>
        <v>PHCBEFORDR; PHC - Befordringsservice: 3253-3521</v>
      </c>
    </row>
    <row r="1536" spans="2:6" x14ac:dyDescent="0.25">
      <c r="B1536" t="s">
        <v>6857</v>
      </c>
      <c r="C1536" s="356">
        <v>1199004031</v>
      </c>
      <c r="D1536" s="356" t="s">
        <v>3525</v>
      </c>
      <c r="E1536" s="356" t="s">
        <v>3529</v>
      </c>
      <c r="F1536" t="str">
        <f t="shared" si="23"/>
        <v>PHC-p; PHC Operativ tjeneste: 1199004031</v>
      </c>
    </row>
    <row r="1537" spans="2:6" x14ac:dyDescent="0.25">
      <c r="B1537" t="s">
        <v>6854</v>
      </c>
      <c r="C1537" s="356">
        <v>1199004021</v>
      </c>
      <c r="D1537" s="356" t="s">
        <v>3525</v>
      </c>
      <c r="E1537" s="356" t="s">
        <v>3526</v>
      </c>
      <c r="F1537" t="str">
        <f t="shared" si="23"/>
        <v>PHC-p; Redderuddannelse niveau 1: 1199004021</v>
      </c>
    </row>
    <row r="1538" spans="2:6" x14ac:dyDescent="0.25">
      <c r="B1538" t="s">
        <v>6855</v>
      </c>
      <c r="C1538" s="356">
        <v>1199004022</v>
      </c>
      <c r="D1538" s="356" t="s">
        <v>3525</v>
      </c>
      <c r="E1538" s="356" t="s">
        <v>3527</v>
      </c>
      <c r="F1538" t="str">
        <f t="shared" si="23"/>
        <v>PHC-p; Redderuddannelse niveau 2: 1199004022</v>
      </c>
    </row>
    <row r="1539" spans="2:6" x14ac:dyDescent="0.25">
      <c r="B1539" t="s">
        <v>6856</v>
      </c>
      <c r="C1539" s="356">
        <v>1199004023</v>
      </c>
      <c r="D1539" s="356" t="s">
        <v>3525</v>
      </c>
      <c r="E1539" s="356" t="s">
        <v>3528</v>
      </c>
      <c r="F1539" t="str">
        <f t="shared" si="23"/>
        <v>PHC-p; Redderuddannelse niveau 3: 1199004023</v>
      </c>
    </row>
    <row r="1540" spans="2:6" x14ac:dyDescent="0.25">
      <c r="B1540" t="s">
        <v>9918</v>
      </c>
      <c r="C1540" s="356" t="s">
        <v>3538</v>
      </c>
      <c r="D1540" s="356" t="s">
        <v>9458</v>
      </c>
      <c r="E1540" s="356" t="s">
        <v>9459</v>
      </c>
      <c r="F1540" t="str">
        <f t="shared" si="23"/>
        <v>PHCSFV; PHC - SFV: 3254-3531</v>
      </c>
    </row>
    <row r="1541" spans="2:6" x14ac:dyDescent="0.25">
      <c r="B1541" t="s">
        <v>6773</v>
      </c>
      <c r="C1541" s="356" t="s">
        <v>3412</v>
      </c>
      <c r="D1541" s="356" t="s">
        <v>3413</v>
      </c>
      <c r="E1541" s="356" t="s">
        <v>3414</v>
      </c>
      <c r="F1541" t="str">
        <f t="shared" si="23"/>
        <v>PRIMSUND-b; Fase 1, 2 og 3 læger: 110300300b</v>
      </c>
    </row>
    <row r="1542" spans="2:6" x14ac:dyDescent="0.25">
      <c r="B1542" t="s">
        <v>6769</v>
      </c>
      <c r="C1542" s="363">
        <v>8810302002</v>
      </c>
      <c r="D1542" s="356" t="s">
        <v>3380</v>
      </c>
      <c r="E1542" s="356" t="s">
        <v>3406</v>
      </c>
      <c r="F1542" t="str">
        <f t="shared" si="23"/>
        <v>PRIMSUND-p; A1 - Patientuddannelser i RS - høj kval.: 8810302002</v>
      </c>
    </row>
    <row r="1543" spans="2:6" x14ac:dyDescent="0.25">
      <c r="B1543" t="s">
        <v>6770</v>
      </c>
      <c r="C1543" s="363">
        <v>8810305002</v>
      </c>
      <c r="D1543" s="356" t="s">
        <v>3380</v>
      </c>
      <c r="E1543" s="356" t="s">
        <v>3407</v>
      </c>
      <c r="F1543" t="str">
        <f t="shared" si="23"/>
        <v>PRIMSUND-p; A4 - Kvalitetsudvikling/udbr. af psyk.: 8810305002</v>
      </c>
    </row>
    <row r="1544" spans="2:6" x14ac:dyDescent="0.25">
      <c r="B1544" t="s">
        <v>6766</v>
      </c>
      <c r="C1544" s="362">
        <v>8810203002</v>
      </c>
      <c r="D1544" s="356" t="s">
        <v>3380</v>
      </c>
      <c r="E1544" s="356" t="s">
        <v>3403</v>
      </c>
      <c r="F1544" t="str">
        <f t="shared" si="23"/>
        <v>PRIMSUND-p; B1 - Kronikerportal: 8810203002</v>
      </c>
    </row>
    <row r="1545" spans="2:6" x14ac:dyDescent="0.25">
      <c r="B1545" t="s">
        <v>6767</v>
      </c>
      <c r="C1545" s="363">
        <v>8810205010</v>
      </c>
      <c r="D1545" s="356" t="s">
        <v>3380</v>
      </c>
      <c r="E1545" s="356" t="s">
        <v>3404</v>
      </c>
      <c r="F1545" t="str">
        <f t="shared" si="23"/>
        <v>PRIMSUND-p; B2 - Tværsektoriel kompetenceudvikling: 8810205010</v>
      </c>
    </row>
    <row r="1546" spans="2:6" x14ac:dyDescent="0.25">
      <c r="B1546" t="s">
        <v>6768</v>
      </c>
      <c r="C1546" s="363">
        <v>8810211002</v>
      </c>
      <c r="D1546" s="356" t="s">
        <v>3380</v>
      </c>
      <c r="E1546" s="356" t="s">
        <v>3405</v>
      </c>
      <c r="F1546" t="str">
        <f t="shared" si="23"/>
        <v>PRIMSUND-p; B9 - Teledermatiologi til sårbehandl.: 8810211002</v>
      </c>
    </row>
    <row r="1547" spans="2:6" x14ac:dyDescent="0.25">
      <c r="B1547" t="s">
        <v>6774</v>
      </c>
      <c r="C1547" s="356" t="s">
        <v>3415</v>
      </c>
      <c r="D1547" s="356" t="s">
        <v>3416</v>
      </c>
      <c r="E1547" s="356" t="s">
        <v>3417</v>
      </c>
      <c r="F1547" t="str">
        <f t="shared" ref="F1547:F1610" si="24">CONCATENATE(D1547,";"," ",E1547,":"," ",C1547)</f>
        <v>PRREGKLIMA; Stoppet enhed (417): 112-3918</v>
      </c>
    </row>
    <row r="1548" spans="2:6" x14ac:dyDescent="0.25">
      <c r="B1548" t="s">
        <v>6771</v>
      </c>
      <c r="C1548" s="356" t="s">
        <v>3408</v>
      </c>
      <c r="D1548" s="356" t="s">
        <v>3409</v>
      </c>
      <c r="E1548" s="356" t="s">
        <v>372</v>
      </c>
      <c r="F1548" t="str">
        <f t="shared" si="24"/>
        <v>PRREGSYDNY; Regionsklinikken Nykøbing Falster: 104-3918</v>
      </c>
    </row>
    <row r="1549" spans="2:6" x14ac:dyDescent="0.25">
      <c r="B1549" t="s">
        <v>7138</v>
      </c>
      <c r="C1549" s="356" t="s">
        <v>4079</v>
      </c>
      <c r="D1549" s="356" t="s">
        <v>4080</v>
      </c>
      <c r="E1549" s="356" t="s">
        <v>270</v>
      </c>
      <c r="F1549" t="str">
        <f t="shared" si="24"/>
        <v>PS; Psykiatriområdet: 2101-3101</v>
      </c>
    </row>
    <row r="1550" spans="2:6" x14ac:dyDescent="0.25">
      <c r="B1550" t="s">
        <v>8971</v>
      </c>
      <c r="C1550" s="357" t="s">
        <v>8375</v>
      </c>
      <c r="D1550" s="357" t="s">
        <v>4080</v>
      </c>
      <c r="E1550" s="357" t="s">
        <v>270</v>
      </c>
      <c r="F1550" t="str">
        <f t="shared" si="24"/>
        <v>PS; Psykiatriområdet: 3101-2101</v>
      </c>
    </row>
    <row r="1551" spans="2:6" x14ac:dyDescent="0.25">
      <c r="B1551" t="s">
        <v>7012</v>
      </c>
      <c r="C1551" s="360" t="s">
        <v>3727</v>
      </c>
      <c r="D1551" s="360" t="s">
        <v>3728</v>
      </c>
      <c r="E1551" s="360" t="s">
        <v>3729</v>
      </c>
      <c r="F1551" t="str">
        <f t="shared" si="24"/>
        <v>PSAFKØCARE; Psyk - AFS - Lia. - Komp.cen-Shared Care: 101-3335</v>
      </c>
    </row>
    <row r="1552" spans="2:6" x14ac:dyDescent="0.25">
      <c r="B1552" t="s">
        <v>9031</v>
      </c>
      <c r="C1552" s="357" t="s">
        <v>8455</v>
      </c>
      <c r="D1552" s="357" t="s">
        <v>3728</v>
      </c>
      <c r="E1552" s="357" t="s">
        <v>3729</v>
      </c>
      <c r="F1552" t="str">
        <f t="shared" si="24"/>
        <v>PSAFKØCARE; Psyk - AFS - Lia. - Komp.cen-Shared Care: 3280-2270</v>
      </c>
    </row>
    <row r="1553" spans="2:6" x14ac:dyDescent="0.25">
      <c r="B1553" t="s">
        <v>7013</v>
      </c>
      <c r="C1553" s="360" t="s">
        <v>3730</v>
      </c>
      <c r="D1553" s="360" t="s">
        <v>3731</v>
      </c>
      <c r="E1553" s="360" t="s">
        <v>3732</v>
      </c>
      <c r="F1553" t="str">
        <f t="shared" si="24"/>
        <v>PSAFKØFLYG; Psyk - AFS - Traum. Flygtn. - Køge: 101-3336</v>
      </c>
    </row>
    <row r="1554" spans="2:6" x14ac:dyDescent="0.25">
      <c r="B1554" t="s">
        <v>9052</v>
      </c>
      <c r="C1554" s="357" t="s">
        <v>8483</v>
      </c>
      <c r="D1554" s="357" t="s">
        <v>3731</v>
      </c>
      <c r="E1554" s="357" t="s">
        <v>3732</v>
      </c>
      <c r="F1554" t="str">
        <f t="shared" si="24"/>
        <v>PSAFKØFLYG; Psyk - AFS - Traum. Flygtn. - Køge: 3336-2270</v>
      </c>
    </row>
    <row r="1555" spans="2:6" x14ac:dyDescent="0.25">
      <c r="B1555" t="s">
        <v>7010</v>
      </c>
      <c r="C1555" s="360" t="s">
        <v>3721</v>
      </c>
      <c r="D1555" s="360" t="s">
        <v>3722</v>
      </c>
      <c r="E1555" s="360" t="s">
        <v>3723</v>
      </c>
      <c r="F1555" t="str">
        <f t="shared" si="24"/>
        <v>PSAFKØLIAI; Psyk - AFS - Lia. - Kl. for Lia. - Køge: 101-3280</v>
      </c>
    </row>
    <row r="1556" spans="2:6" x14ac:dyDescent="0.25">
      <c r="B1556" t="s">
        <v>9029</v>
      </c>
      <c r="C1556" s="357" t="s">
        <v>8449</v>
      </c>
      <c r="D1556" s="357" t="s">
        <v>8450</v>
      </c>
      <c r="E1556" s="357" t="s">
        <v>8451</v>
      </c>
      <c r="F1556" t="str">
        <f t="shared" si="24"/>
        <v>PSAFKØLILE; Psyk - AFS - Liaisonpsykiatri - Ledelse: 3275-2270</v>
      </c>
    </row>
    <row r="1557" spans="2:6" x14ac:dyDescent="0.25">
      <c r="B1557" t="s">
        <v>7165</v>
      </c>
      <c r="C1557" s="356" t="s">
        <v>4146</v>
      </c>
      <c r="D1557" s="356" t="s">
        <v>4147</v>
      </c>
      <c r="E1557" s="356" t="s">
        <v>4148</v>
      </c>
      <c r="F1557" t="str">
        <f t="shared" si="24"/>
        <v>PSAFKØPTSD; Psyk - AFS - PTSD: 2270-3334</v>
      </c>
    </row>
    <row r="1558" spans="2:6" x14ac:dyDescent="0.25">
      <c r="B1558" t="s">
        <v>7011</v>
      </c>
      <c r="C1558" s="360" t="s">
        <v>3724</v>
      </c>
      <c r="D1558" s="360" t="s">
        <v>3725</v>
      </c>
      <c r="E1558" s="360" t="s">
        <v>3726</v>
      </c>
      <c r="F1558" t="str">
        <f t="shared" si="24"/>
        <v>PSAFKØSELV; Psyk - AFS - Lia. - Kl. for Selvm.- Køge: 101-3295</v>
      </c>
    </row>
    <row r="1559" spans="2:6" x14ac:dyDescent="0.25">
      <c r="B1559" t="s">
        <v>9035</v>
      </c>
      <c r="C1559" s="357" t="s">
        <v>8459</v>
      </c>
      <c r="D1559" s="357" t="s">
        <v>3725</v>
      </c>
      <c r="E1559" s="357" t="s">
        <v>3726</v>
      </c>
      <c r="F1559" t="str">
        <f t="shared" si="24"/>
        <v>PSAFKØSELV; Psyk - AFS - Lia. - Kl. for Selvm.- Køge: 3295-2270</v>
      </c>
    </row>
    <row r="1560" spans="2:6" x14ac:dyDescent="0.25">
      <c r="B1560" t="s">
        <v>7083</v>
      </c>
      <c r="C1560" s="356" t="s">
        <v>3930</v>
      </c>
      <c r="D1560" s="356" t="s">
        <v>3931</v>
      </c>
      <c r="E1560" s="356" t="s">
        <v>3932</v>
      </c>
      <c r="F1560" t="str">
        <f t="shared" si="24"/>
        <v>PSAFRODP; Psyk - AFS - DP for ældre - Roskilde: 105-3282</v>
      </c>
    </row>
    <row r="1561" spans="2:6" x14ac:dyDescent="0.25">
      <c r="B1561" t="s">
        <v>9032</v>
      </c>
      <c r="C1561" s="357" t="s">
        <v>8456</v>
      </c>
      <c r="D1561" s="357" t="s">
        <v>3931</v>
      </c>
      <c r="E1561" s="357" t="s">
        <v>3932</v>
      </c>
      <c r="F1561" t="str">
        <f t="shared" si="24"/>
        <v>PSAFRODP; Psyk - AFS - DP for ældre - Roskilde: 3282-2270</v>
      </c>
    </row>
    <row r="1562" spans="2:6" x14ac:dyDescent="0.25">
      <c r="B1562" t="s">
        <v>7163</v>
      </c>
      <c r="C1562" s="356" t="s">
        <v>4141</v>
      </c>
      <c r="D1562" s="356" t="s">
        <v>4142</v>
      </c>
      <c r="E1562" s="356" t="s">
        <v>4143</v>
      </c>
      <c r="F1562" t="str">
        <f t="shared" si="24"/>
        <v>PSAFS; Psyk - Afd. for Specialfunktioner: 2270-3270</v>
      </c>
    </row>
    <row r="1563" spans="2:6" x14ac:dyDescent="0.25">
      <c r="B1563" t="s">
        <v>9026</v>
      </c>
      <c r="C1563" s="357" t="s">
        <v>8445</v>
      </c>
      <c r="D1563" s="357" t="s">
        <v>4142</v>
      </c>
      <c r="E1563" s="357" t="s">
        <v>4143</v>
      </c>
      <c r="F1563" t="str">
        <f t="shared" si="24"/>
        <v>PSAFS; Psyk - Afd. for Specialfunktioner: 3270-2270</v>
      </c>
    </row>
    <row r="1564" spans="2:6" x14ac:dyDescent="0.25">
      <c r="B1564" t="s">
        <v>7164</v>
      </c>
      <c r="C1564" s="356" t="s">
        <v>4144</v>
      </c>
      <c r="D1564" s="356" t="s">
        <v>4145</v>
      </c>
      <c r="E1564" s="356" t="s">
        <v>4143</v>
      </c>
      <c r="F1564" t="str">
        <f t="shared" si="24"/>
        <v>PSAFS-j; Psyk - Afd. for Specialfunktioner: 2270-3331j</v>
      </c>
    </row>
    <row r="1565" spans="2:6" x14ac:dyDescent="0.25">
      <c r="B1565" t="s">
        <v>7118</v>
      </c>
      <c r="C1565" s="356" t="s">
        <v>4028</v>
      </c>
      <c r="D1565" s="356" t="s">
        <v>4029</v>
      </c>
      <c r="E1565" s="356" t="s">
        <v>3729</v>
      </c>
      <c r="F1565" t="str">
        <f t="shared" si="24"/>
        <v>PSAFSKØSHA; Psyk - AFS - Lia. - Komp.cen-Shared Care: 108-3279</v>
      </c>
    </row>
    <row r="1566" spans="2:6" x14ac:dyDescent="0.25">
      <c r="B1566" t="s">
        <v>7113</v>
      </c>
      <c r="C1566" s="356" t="s">
        <v>4013</v>
      </c>
      <c r="D1566" s="356" t="s">
        <v>4014</v>
      </c>
      <c r="E1566" s="356" t="s">
        <v>4015</v>
      </c>
      <c r="F1566" t="str">
        <f t="shared" si="24"/>
        <v>PSAFSLABVO; Stoppet enhed (400): 108-3272</v>
      </c>
    </row>
    <row r="1567" spans="2:6" x14ac:dyDescent="0.25">
      <c r="B1567" t="s">
        <v>9048</v>
      </c>
      <c r="C1567" s="357" t="s">
        <v>8474</v>
      </c>
      <c r="D1567" s="357" t="s">
        <v>8475</v>
      </c>
      <c r="E1567" s="357" t="s">
        <v>8476</v>
      </c>
      <c r="F1567" t="str">
        <f t="shared" si="24"/>
        <v>PSAFSLD6LE; DP Slagelse + SL6 - Ledelse: 3331-2270</v>
      </c>
    </row>
    <row r="1568" spans="2:6" x14ac:dyDescent="0.25">
      <c r="B1568" t="s">
        <v>7028</v>
      </c>
      <c r="C1568" s="356" t="s">
        <v>3771</v>
      </c>
      <c r="D1568" s="356" t="s">
        <v>3772</v>
      </c>
      <c r="E1568" s="356" t="s">
        <v>3773</v>
      </c>
      <c r="F1568" t="str">
        <f t="shared" si="24"/>
        <v>PSAFSLDPÆL; Psyk - AFS - Slagelse - DP for ældre: 102-3330</v>
      </c>
    </row>
    <row r="1569" spans="2:6" x14ac:dyDescent="0.25">
      <c r="B1569" t="s">
        <v>9047</v>
      </c>
      <c r="C1569" s="357" t="s">
        <v>8473</v>
      </c>
      <c r="D1569" s="357" t="s">
        <v>3772</v>
      </c>
      <c r="E1569" s="357" t="s">
        <v>3773</v>
      </c>
      <c r="F1569" t="str">
        <f t="shared" si="24"/>
        <v>PSAFSLDPÆL; Psyk - AFS - Slagelse - DP for ældre: 3330-2270</v>
      </c>
    </row>
    <row r="1570" spans="2:6" x14ac:dyDescent="0.25">
      <c r="B1570" t="s">
        <v>9030</v>
      </c>
      <c r="C1570" s="357" t="s">
        <v>8452</v>
      </c>
      <c r="D1570" s="357" t="s">
        <v>8453</v>
      </c>
      <c r="E1570" s="357" t="s">
        <v>8454</v>
      </c>
      <c r="F1570" t="str">
        <f t="shared" si="24"/>
        <v>PSAFSLFLLE; Psyk - AFS - Traum. Flygtn. - Ledelse: 3277-2270</v>
      </c>
    </row>
    <row r="1571" spans="2:6" x14ac:dyDescent="0.25">
      <c r="B1571" t="s">
        <v>7030</v>
      </c>
      <c r="C1571" s="356" t="s">
        <v>3777</v>
      </c>
      <c r="D1571" s="356" t="s">
        <v>3778</v>
      </c>
      <c r="E1571" s="356" t="s">
        <v>3779</v>
      </c>
      <c r="F1571" t="str">
        <f t="shared" si="24"/>
        <v>PSAFSLFLYG; Psyk - AFS - Kl. for Traumat. Flygtninge: 102-3333</v>
      </c>
    </row>
    <row r="1572" spans="2:6" x14ac:dyDescent="0.25">
      <c r="B1572" t="s">
        <v>9050</v>
      </c>
      <c r="C1572" s="357" t="s">
        <v>8479</v>
      </c>
      <c r="D1572" s="357" t="s">
        <v>3778</v>
      </c>
      <c r="E1572" s="357" t="s">
        <v>3779</v>
      </c>
      <c r="F1572" t="str">
        <f t="shared" si="24"/>
        <v>PSAFSLFLYG; Psyk - AFS - Kl. for Traumat. Flygtninge: 3333-2270</v>
      </c>
    </row>
    <row r="1573" spans="2:6" x14ac:dyDescent="0.25">
      <c r="B1573" t="s">
        <v>9051</v>
      </c>
      <c r="C1573" s="360" t="s">
        <v>8480</v>
      </c>
      <c r="D1573" s="360" t="s">
        <v>8481</v>
      </c>
      <c r="E1573" s="360" t="s">
        <v>8482</v>
      </c>
      <c r="F1573" t="str">
        <f t="shared" si="24"/>
        <v>PSAFSLPTSD; Psyk - AFS - PTSD - Regionsfunktion (K): 3334-2270</v>
      </c>
    </row>
    <row r="1574" spans="2:6" x14ac:dyDescent="0.25">
      <c r="B1574" t="s">
        <v>7029</v>
      </c>
      <c r="C1574" s="356" t="s">
        <v>3774</v>
      </c>
      <c r="D1574" s="356" t="s">
        <v>3775</v>
      </c>
      <c r="E1574" s="356" t="s">
        <v>3776</v>
      </c>
      <c r="F1574" t="str">
        <f t="shared" si="24"/>
        <v>PSAFSLSL6; Psyk - AFS - Ældrepsykiatri afsnit SL6: 102-3331</v>
      </c>
    </row>
    <row r="1575" spans="2:6" x14ac:dyDescent="0.25">
      <c r="B1575" t="s">
        <v>9049</v>
      </c>
      <c r="C1575" s="357" t="s">
        <v>8477</v>
      </c>
      <c r="D1575" s="357" t="s">
        <v>8478</v>
      </c>
      <c r="E1575" s="357" t="s">
        <v>3776</v>
      </c>
      <c r="F1575" t="str">
        <f t="shared" si="24"/>
        <v>PSAFSLSL6-j; Psyk - AFS - Ældrepsykiatri afsnit SL6: 3331-2270j</v>
      </c>
    </row>
    <row r="1576" spans="2:6" x14ac:dyDescent="0.25">
      <c r="B1576" t="s">
        <v>6968</v>
      </c>
      <c r="C1576" s="360">
        <v>8153082000</v>
      </c>
      <c r="D1576" s="360" t="s">
        <v>3569</v>
      </c>
      <c r="E1576" s="360" t="s">
        <v>3673</v>
      </c>
      <c r="F1576" t="str">
        <f t="shared" si="24"/>
        <v>PSAFS-p; 58404 - Udv. af beh.inds...selvmord: 8153082000</v>
      </c>
    </row>
    <row r="1577" spans="2:6" x14ac:dyDescent="0.25">
      <c r="B1577" t="s">
        <v>6969</v>
      </c>
      <c r="C1577" s="360">
        <v>8153084000</v>
      </c>
      <c r="D1577" s="360" t="s">
        <v>3569</v>
      </c>
      <c r="E1577" s="360" t="s">
        <v>3674</v>
      </c>
      <c r="F1577" t="str">
        <f t="shared" si="24"/>
        <v>PSAFS-p; 58407 Udvidelse af kl. for selvm.foreb.: 8153084000</v>
      </c>
    </row>
    <row r="1578" spans="2:6" x14ac:dyDescent="0.25">
      <c r="B1578" t="s">
        <v>6983</v>
      </c>
      <c r="C1578" s="360">
        <v>8154100000</v>
      </c>
      <c r="D1578" s="360" t="s">
        <v>3569</v>
      </c>
      <c r="E1578" s="360" t="s">
        <v>3688</v>
      </c>
      <c r="F1578" t="str">
        <f t="shared" si="24"/>
        <v>PSAFS-p; 65402 Shared Care (2012-2015): 8154100000</v>
      </c>
    </row>
    <row r="1579" spans="2:6" x14ac:dyDescent="0.25">
      <c r="B1579" t="s">
        <v>6901</v>
      </c>
      <c r="C1579" s="360">
        <v>8152049000</v>
      </c>
      <c r="D1579" s="360" t="s">
        <v>3569</v>
      </c>
      <c r="E1579" s="360" t="s">
        <v>3594</v>
      </c>
      <c r="F1579" t="str">
        <f t="shared" si="24"/>
        <v>PSAFS-p; Forløbsprogram for Demens 2015: 8152049000</v>
      </c>
    </row>
    <row r="1580" spans="2:6" x14ac:dyDescent="0.25">
      <c r="B1580" t="s">
        <v>8967</v>
      </c>
      <c r="C1580" s="360">
        <v>8152133000</v>
      </c>
      <c r="D1580" s="360" t="s">
        <v>3569</v>
      </c>
      <c r="E1580" s="360" t="s">
        <v>8371</v>
      </c>
      <c r="F1580" t="str">
        <f t="shared" si="24"/>
        <v>PSAFS-p; Lise Møller, AFS: Traumatic Experiences: 8152133000</v>
      </c>
    </row>
    <row r="1581" spans="2:6" x14ac:dyDescent="0.25">
      <c r="B1581" t="s">
        <v>6947</v>
      </c>
      <c r="C1581" s="360">
        <v>8152102000</v>
      </c>
      <c r="D1581" s="360" t="s">
        <v>3569</v>
      </c>
      <c r="E1581" s="360" t="s">
        <v>3649</v>
      </c>
      <c r="F1581" t="str">
        <f t="shared" si="24"/>
        <v>PSAFS-p; Lise Møller, Annuum: 8152102000</v>
      </c>
    </row>
    <row r="1582" spans="2:6" x14ac:dyDescent="0.25">
      <c r="B1582" t="s">
        <v>6949</v>
      </c>
      <c r="C1582" s="360">
        <v>8152104000</v>
      </c>
      <c r="D1582" s="360" t="s">
        <v>3569</v>
      </c>
      <c r="E1582" s="360" t="s">
        <v>3651</v>
      </c>
      <c r="F1582" t="str">
        <f t="shared" si="24"/>
        <v>PSAFS-p; Lise Møller, Offerfonden, Traumatiske o.: 8152104000</v>
      </c>
    </row>
    <row r="1583" spans="2:6" x14ac:dyDescent="0.25">
      <c r="B1583" t="s">
        <v>6881</v>
      </c>
      <c r="C1583" s="360">
        <v>8152024000</v>
      </c>
      <c r="D1583" s="360" t="s">
        <v>3569</v>
      </c>
      <c r="E1583" s="360" t="s">
        <v>3570</v>
      </c>
      <c r="F1583" t="str">
        <f t="shared" si="24"/>
        <v>PSAFS-p; Mathias Skjernov - "Effekten af kognitiv: 8152024000</v>
      </c>
    </row>
    <row r="1584" spans="2:6" x14ac:dyDescent="0.25">
      <c r="B1584" t="s">
        <v>8962</v>
      </c>
      <c r="C1584" s="360">
        <v>8152128000</v>
      </c>
      <c r="D1584" s="360" t="s">
        <v>3569</v>
      </c>
      <c r="E1584" s="360" t="s">
        <v>8366</v>
      </c>
      <c r="F1584" t="str">
        <f t="shared" si="24"/>
        <v>PSAFS-p; OBEL – 2019 – 2021, Torben Moe: 8152128000</v>
      </c>
    </row>
    <row r="1585" spans="2:6" x14ac:dyDescent="0.25">
      <c r="B1585" t="s">
        <v>6919</v>
      </c>
      <c r="C1585" s="360">
        <v>8152069000</v>
      </c>
      <c r="D1585" s="360" t="s">
        <v>3569</v>
      </c>
      <c r="E1585" s="360" t="s">
        <v>3615</v>
      </c>
      <c r="F1585" t="str">
        <f t="shared" si="24"/>
        <v>PSAFS-p; OBEL, Torben Moe: 8152069000</v>
      </c>
    </row>
    <row r="1586" spans="2:6" x14ac:dyDescent="0.25">
      <c r="B1586" t="s">
        <v>6921</v>
      </c>
      <c r="C1586" s="360">
        <v>8152073000</v>
      </c>
      <c r="D1586" s="360" t="s">
        <v>3569</v>
      </c>
      <c r="E1586" s="360" t="s">
        <v>3619</v>
      </c>
      <c r="F1586" t="str">
        <f t="shared" si="24"/>
        <v>PSAFS-p; Shared Care - Start 010116: 8152073000</v>
      </c>
    </row>
    <row r="1587" spans="2:6" x14ac:dyDescent="0.25">
      <c r="B1587" t="s">
        <v>6926</v>
      </c>
      <c r="C1587" s="360">
        <v>8152078000</v>
      </c>
      <c r="D1587" s="360" t="s">
        <v>3569</v>
      </c>
      <c r="E1587" s="360" t="s">
        <v>3624</v>
      </c>
      <c r="F1587" t="str">
        <f t="shared" si="24"/>
        <v>PSAFS-p; Shared Care, Driftsprojekt: 8152078000</v>
      </c>
    </row>
    <row r="1588" spans="2:6" x14ac:dyDescent="0.25">
      <c r="B1588" t="s">
        <v>6922</v>
      </c>
      <c r="C1588" s="360">
        <v>8152074000</v>
      </c>
      <c r="D1588" s="360" t="s">
        <v>3569</v>
      </c>
      <c r="E1588" s="360" t="s">
        <v>3620</v>
      </c>
      <c r="F1588" t="str">
        <f t="shared" si="24"/>
        <v>PSAFS-p; Steen Lund Meyer, stipendium fra PFI: 8152074000</v>
      </c>
    </row>
    <row r="1589" spans="2:6" x14ac:dyDescent="0.25">
      <c r="B1589" t="s">
        <v>6888</v>
      </c>
      <c r="C1589" s="360">
        <v>8152031000</v>
      </c>
      <c r="D1589" s="360" t="s">
        <v>3569</v>
      </c>
      <c r="E1589" s="360" t="s">
        <v>3577</v>
      </c>
      <c r="F1589" t="str">
        <f t="shared" si="24"/>
        <v>PSAFS-p; Torben Moe - Musik og forestillingsbill.: 8152031000</v>
      </c>
    </row>
    <row r="1590" spans="2:6" x14ac:dyDescent="0.25">
      <c r="B1590" t="s">
        <v>6943</v>
      </c>
      <c r="C1590" s="360">
        <v>8152097000</v>
      </c>
      <c r="D1590" s="360" t="s">
        <v>3569</v>
      </c>
      <c r="E1590" s="360" t="s">
        <v>3644</v>
      </c>
      <c r="F1590" t="str">
        <f t="shared" si="24"/>
        <v>PSAFS-p; Udbygning af de regionale selvmordsfore.: 8152097000</v>
      </c>
    </row>
    <row r="1591" spans="2:6" x14ac:dyDescent="0.25">
      <c r="B1591" t="s">
        <v>6890</v>
      </c>
      <c r="C1591" s="360">
        <v>8152036000</v>
      </c>
      <c r="D1591" s="360" t="s">
        <v>3569</v>
      </c>
      <c r="E1591" s="360" t="s">
        <v>3582</v>
      </c>
      <c r="F1591" t="str">
        <f t="shared" si="24"/>
        <v>PSAFS-p; Ulf Søgaard - Konversions-projekt: 8152036000</v>
      </c>
    </row>
    <row r="1592" spans="2:6" x14ac:dyDescent="0.25">
      <c r="B1592" t="s">
        <v>7082</v>
      </c>
      <c r="C1592" s="356" t="s">
        <v>3927</v>
      </c>
      <c r="D1592" s="356" t="s">
        <v>3928</v>
      </c>
      <c r="E1592" s="356" t="s">
        <v>3929</v>
      </c>
      <c r="F1592" t="str">
        <f t="shared" si="24"/>
        <v>PSAFSROFLY; Psyk - AFS - Traum. Flygtn. - Roskilde: 105-3276</v>
      </c>
    </row>
    <row r="1593" spans="2:6" x14ac:dyDescent="0.25">
      <c r="B1593" t="s">
        <v>7120</v>
      </c>
      <c r="C1593" s="356" t="s">
        <v>4032</v>
      </c>
      <c r="D1593" s="356" t="s">
        <v>4033</v>
      </c>
      <c r="E1593" s="356" t="s">
        <v>3776</v>
      </c>
      <c r="F1593" t="str">
        <f t="shared" si="24"/>
        <v>PSAFSSL6; Psyk - AFS - Ældrepsykiatri afsnit SL6: 108-3291</v>
      </c>
    </row>
    <row r="1594" spans="2:6" x14ac:dyDescent="0.25">
      <c r="B1594" t="s">
        <v>7135</v>
      </c>
      <c r="C1594" s="356" t="s">
        <v>4072</v>
      </c>
      <c r="D1594" s="356" t="s">
        <v>4073</v>
      </c>
      <c r="E1594" s="356" t="s">
        <v>3773</v>
      </c>
      <c r="F1594" t="str">
        <f t="shared" si="24"/>
        <v>PSAFSSLDP; Psyk - AFS - Slagelse - DP for ældre: 132-3284</v>
      </c>
    </row>
    <row r="1595" spans="2:6" x14ac:dyDescent="0.25">
      <c r="B1595" t="s">
        <v>7136</v>
      </c>
      <c r="C1595" s="356" t="s">
        <v>4074</v>
      </c>
      <c r="D1595" s="356" t="s">
        <v>4075</v>
      </c>
      <c r="E1595" s="356" t="s">
        <v>3779</v>
      </c>
      <c r="F1595" t="str">
        <f t="shared" si="24"/>
        <v>PSAFSSLFLY; Psyk - AFS - Kl. for Traumat. Flygtninge: 133-3278</v>
      </c>
    </row>
    <row r="1596" spans="2:6" x14ac:dyDescent="0.25">
      <c r="B1596" t="s">
        <v>7119</v>
      </c>
      <c r="C1596" s="356" t="s">
        <v>4030</v>
      </c>
      <c r="D1596" s="356" t="s">
        <v>4020</v>
      </c>
      <c r="E1596" s="356" t="s">
        <v>4031</v>
      </c>
      <c r="F1596" t="str">
        <f t="shared" si="24"/>
        <v>PSAFVODPÆL; Psyk - AFS - DP for ældre - Vordingborg: 108-3283</v>
      </c>
    </row>
    <row r="1597" spans="2:6" x14ac:dyDescent="0.25">
      <c r="B1597" t="s">
        <v>9033</v>
      </c>
      <c r="C1597" s="357" t="s">
        <v>8457</v>
      </c>
      <c r="D1597" s="357" t="s">
        <v>4020</v>
      </c>
      <c r="E1597" s="357" t="s">
        <v>4031</v>
      </c>
      <c r="F1597" t="str">
        <f t="shared" si="24"/>
        <v>PSAFVODPÆL; Psyk - AFS - DP for ældre - Vordingborg: 3283-2270</v>
      </c>
    </row>
    <row r="1598" spans="2:6" x14ac:dyDescent="0.25">
      <c r="B1598" t="s">
        <v>7115</v>
      </c>
      <c r="C1598" s="356" t="s">
        <v>4019</v>
      </c>
      <c r="D1598" s="356" t="s">
        <v>4020</v>
      </c>
      <c r="E1598" s="368" t="s">
        <v>4021</v>
      </c>
      <c r="F1598" t="str">
        <f t="shared" si="24"/>
        <v>PSAFVODPÆL; Psyk - AFS - Lia.-Kl.for Selvm.-Vord.(K): 108-3274</v>
      </c>
    </row>
    <row r="1599" spans="2:6" x14ac:dyDescent="0.25">
      <c r="B1599" t="s">
        <v>7117</v>
      </c>
      <c r="C1599" s="301" t="s">
        <v>4025</v>
      </c>
      <c r="D1599" s="301" t="s">
        <v>4026</v>
      </c>
      <c r="E1599" s="301" t="s">
        <v>4027</v>
      </c>
      <c r="F1599" t="str">
        <f t="shared" si="24"/>
        <v>PSAFVOFLYG; Psyk - AFS - Traum. Flygtn. - Vordingb.: 108-3277</v>
      </c>
    </row>
    <row r="1600" spans="2:6" x14ac:dyDescent="0.25">
      <c r="B1600" t="s">
        <v>7121</v>
      </c>
      <c r="C1600" s="301" t="s">
        <v>4034</v>
      </c>
      <c r="D1600" s="301" t="s">
        <v>4035</v>
      </c>
      <c r="E1600" s="301" t="s">
        <v>4036</v>
      </c>
      <c r="F1600" t="str">
        <f t="shared" si="24"/>
        <v>PSAFVOG2; Psyk - AFS - Afsnit G2 - Vordingborg: 108-3292</v>
      </c>
    </row>
    <row r="1601" spans="2:6" x14ac:dyDescent="0.25">
      <c r="B1601" t="s">
        <v>9034</v>
      </c>
      <c r="C1601" s="304" t="s">
        <v>8458</v>
      </c>
      <c r="D1601" s="304" t="s">
        <v>4035</v>
      </c>
      <c r="E1601" s="304" t="s">
        <v>4036</v>
      </c>
      <c r="F1601" t="str">
        <f t="shared" si="24"/>
        <v>PSAFVOG2; Psyk - AFS - Afsnit G2 - Vordingborg: 3292-2270</v>
      </c>
    </row>
    <row r="1602" spans="2:6" x14ac:dyDescent="0.25">
      <c r="B1602" t="s">
        <v>7114</v>
      </c>
      <c r="C1602" s="301" t="s">
        <v>4016</v>
      </c>
      <c r="D1602" s="301" t="s">
        <v>4017</v>
      </c>
      <c r="E1602" s="301" t="s">
        <v>4018</v>
      </c>
      <c r="F1602" t="str">
        <f t="shared" si="24"/>
        <v>PSAFVOHUKO; Psyk. Hukommelsesklinik - Vordingborg: 108-3273</v>
      </c>
    </row>
    <row r="1603" spans="2:6" x14ac:dyDescent="0.25">
      <c r="B1603" t="s">
        <v>9027</v>
      </c>
      <c r="C1603" s="304" t="s">
        <v>8446</v>
      </c>
      <c r="D1603" s="304" t="s">
        <v>4017</v>
      </c>
      <c r="E1603" s="304" t="s">
        <v>4018</v>
      </c>
      <c r="F1603" t="str">
        <f t="shared" si="24"/>
        <v>PSAFVOHUKO; Psyk. Hukommelsesklinik - Vordingborg: 3273-2270</v>
      </c>
    </row>
    <row r="1604" spans="2:6" x14ac:dyDescent="0.25">
      <c r="B1604" t="s">
        <v>7116</v>
      </c>
      <c r="C1604" s="301" t="s">
        <v>4022</v>
      </c>
      <c r="D1604" s="301" t="s">
        <v>4023</v>
      </c>
      <c r="E1604" s="301" t="s">
        <v>4024</v>
      </c>
      <c r="F1604" t="str">
        <f t="shared" si="24"/>
        <v>PSAFVOLIAI; Psyk - AFS - Lia. - Kl. for Lia. - Vord.: 108-3275</v>
      </c>
    </row>
    <row r="1605" spans="2:6" x14ac:dyDescent="0.25">
      <c r="B1605" t="s">
        <v>9028</v>
      </c>
      <c r="C1605" s="304" t="s">
        <v>8447</v>
      </c>
      <c r="D1605" s="304" t="s">
        <v>8448</v>
      </c>
      <c r="E1605" s="304" t="s">
        <v>4021</v>
      </c>
      <c r="F1605" t="str">
        <f t="shared" si="24"/>
        <v>PSAFVOSELV; Psyk - AFS - Lia.-Kl.for Selvm.-Vord.(K): 3274-2270</v>
      </c>
    </row>
    <row r="1606" spans="2:6" x14ac:dyDescent="0.25">
      <c r="B1606" t="s">
        <v>7139</v>
      </c>
      <c r="C1606" s="301" t="s">
        <v>4081</v>
      </c>
      <c r="D1606" s="301" t="s">
        <v>4082</v>
      </c>
      <c r="E1606" s="301" t="s">
        <v>270</v>
      </c>
      <c r="F1606" t="str">
        <f t="shared" si="24"/>
        <v>PS-b; Psykiatriområdet: 2101-3101b</v>
      </c>
    </row>
    <row r="1607" spans="2:6" x14ac:dyDescent="0.25">
      <c r="B1607" t="s">
        <v>8972</v>
      </c>
      <c r="C1607" s="304" t="s">
        <v>8376</v>
      </c>
      <c r="D1607" s="304" t="s">
        <v>4082</v>
      </c>
      <c r="E1607" s="304" t="s">
        <v>270</v>
      </c>
      <c r="F1607" t="str">
        <f t="shared" si="24"/>
        <v>PS-b; Psykiatriområdet: 3101-2101b</v>
      </c>
    </row>
    <row r="1608" spans="2:6" x14ac:dyDescent="0.25">
      <c r="B1608" t="s">
        <v>7159</v>
      </c>
      <c r="C1608" s="301" t="s">
        <v>4132</v>
      </c>
      <c r="D1608" s="301" t="s">
        <v>4133</v>
      </c>
      <c r="E1608" s="301" t="s">
        <v>4134</v>
      </c>
      <c r="F1608" t="str">
        <f t="shared" si="24"/>
        <v>PSBU; Psyk - Afd. for Børne- og Ungdomspsyk.: 2230-3230</v>
      </c>
    </row>
    <row r="1609" spans="2:6" x14ac:dyDescent="0.25">
      <c r="B1609" t="s">
        <v>9014</v>
      </c>
      <c r="C1609" s="304" t="s">
        <v>8430</v>
      </c>
      <c r="D1609" s="304" t="s">
        <v>4133</v>
      </c>
      <c r="E1609" s="304" t="s">
        <v>4134</v>
      </c>
      <c r="F1609" t="str">
        <f t="shared" si="24"/>
        <v>PSBU; Psyk - Afd. for Børne- og Ungdomspsyk.: 3230-2230</v>
      </c>
    </row>
    <row r="1610" spans="2:6" x14ac:dyDescent="0.25">
      <c r="B1610" t="s">
        <v>7053</v>
      </c>
      <c r="C1610" s="301" t="s">
        <v>3844</v>
      </c>
      <c r="D1610" s="301" t="s">
        <v>3845</v>
      </c>
      <c r="E1610" s="301" t="s">
        <v>3846</v>
      </c>
      <c r="F1610" t="str">
        <f t="shared" si="24"/>
        <v>PSBUHOKLIN; Psyk - BU - B&amp;U-psyk. klinik - Holbæk: 103-3248</v>
      </c>
    </row>
    <row r="1611" spans="2:6" x14ac:dyDescent="0.25">
      <c r="B1611" t="s">
        <v>9023</v>
      </c>
      <c r="C1611" s="304" t="s">
        <v>8441</v>
      </c>
      <c r="D1611" s="304" t="s">
        <v>3845</v>
      </c>
      <c r="E1611" s="304" t="s">
        <v>3846</v>
      </c>
      <c r="F1611" t="str">
        <f t="shared" ref="F1611:F1674" si="25">CONCATENATE(D1611,";"," ",E1611,":"," ",C1611)</f>
        <v>PSBUHOKLIN; Psyk - BU - B&amp;U-psyk. klinik - Holbæk: 3248-2230</v>
      </c>
    </row>
    <row r="1612" spans="2:6" x14ac:dyDescent="0.25">
      <c r="B1612" t="s">
        <v>7160</v>
      </c>
      <c r="C1612" s="301" t="s">
        <v>4135</v>
      </c>
      <c r="D1612" s="301" t="s">
        <v>4136</v>
      </c>
      <c r="E1612" s="301" t="s">
        <v>4134</v>
      </c>
      <c r="F1612" t="str">
        <f t="shared" si="25"/>
        <v>PSBU-j; Psyk - Afd. for Børne- og Ungdomspsyk.: 2230-3230j</v>
      </c>
    </row>
    <row r="1613" spans="2:6" x14ac:dyDescent="0.25">
      <c r="B1613" t="s">
        <v>9015</v>
      </c>
      <c r="C1613" s="304" t="s">
        <v>8431</v>
      </c>
      <c r="D1613" s="304" t="s">
        <v>4136</v>
      </c>
      <c r="E1613" s="304" t="s">
        <v>4134</v>
      </c>
      <c r="F1613" t="str">
        <f t="shared" si="25"/>
        <v>PSBU-j; Psyk - Afd. for Børne- og Ungdomspsyk.: 3230-2230j</v>
      </c>
    </row>
    <row r="1614" spans="2:6" x14ac:dyDescent="0.25">
      <c r="B1614" t="s">
        <v>7088</v>
      </c>
      <c r="C1614" s="301" t="s">
        <v>3945</v>
      </c>
      <c r="D1614" s="301" t="s">
        <v>3946</v>
      </c>
      <c r="E1614" s="301" t="s">
        <v>3947</v>
      </c>
      <c r="F1614" t="str">
        <f t="shared" si="25"/>
        <v>PSBUNÆKLIN; Psyk - BU - B&amp;U-psyk. klinik - Næstved: 106-3247</v>
      </c>
    </row>
    <row r="1615" spans="2:6" x14ac:dyDescent="0.25">
      <c r="B1615" t="s">
        <v>9022</v>
      </c>
      <c r="C1615" s="304" t="s">
        <v>8440</v>
      </c>
      <c r="D1615" s="304" t="s">
        <v>3946</v>
      </c>
      <c r="E1615" s="304" t="s">
        <v>3947</v>
      </c>
      <c r="F1615" t="str">
        <f t="shared" si="25"/>
        <v>PSBUNÆKLIN; Psyk - BU - B&amp;U-psyk. klinik - Næstved: 3247-2230</v>
      </c>
    </row>
    <row r="1616" spans="2:6" x14ac:dyDescent="0.25">
      <c r="B1616" t="s">
        <v>6959</v>
      </c>
      <c r="C1616" s="306">
        <v>8152116000</v>
      </c>
      <c r="D1616" s="306" t="s">
        <v>3558</v>
      </c>
      <c r="E1616" s="306" t="s">
        <v>3663</v>
      </c>
      <c r="F1616" t="str">
        <f t="shared" si="25"/>
        <v>PSBU-p; Afprøvning af en fremskudt regional fun.: 8152116000</v>
      </c>
    </row>
    <row r="1617" spans="2:6" x14ac:dyDescent="0.25">
      <c r="B1617" t="s">
        <v>6955</v>
      </c>
      <c r="C1617" s="306">
        <v>8152110000</v>
      </c>
      <c r="D1617" s="306" t="s">
        <v>3558</v>
      </c>
      <c r="E1617" s="306" t="s">
        <v>3657</v>
      </c>
      <c r="F1617" t="str">
        <f t="shared" si="25"/>
        <v>PSBU-p; Bodil Aggernæs, Neurokognitive Markører : 8152110000</v>
      </c>
    </row>
    <row r="1618" spans="2:6" x14ac:dyDescent="0.25">
      <c r="B1618" t="s">
        <v>8965</v>
      </c>
      <c r="C1618" s="306">
        <v>8152131000</v>
      </c>
      <c r="D1618" s="306" t="s">
        <v>3558</v>
      </c>
      <c r="E1618" s="304" t="s">
        <v>8369</v>
      </c>
      <c r="F1618" t="str">
        <f t="shared" si="25"/>
        <v>PSBU-p; Bodil Aggernæs, Psykisk helbred hos børn: 8152131000</v>
      </c>
    </row>
    <row r="1619" spans="2:6" x14ac:dyDescent="0.25">
      <c r="B1619" t="s">
        <v>6918</v>
      </c>
      <c r="C1619" s="306">
        <v>8152067000</v>
      </c>
      <c r="D1619" s="306" t="s">
        <v>3558</v>
      </c>
      <c r="E1619" s="306" t="s">
        <v>3613</v>
      </c>
      <c r="F1619" t="str">
        <f t="shared" si="25"/>
        <v>PSBU-p; Bodil Aggernæs: WARM:Wellbeing and resi.: 8152067000</v>
      </c>
    </row>
    <row r="1620" spans="2:6" x14ac:dyDescent="0.25">
      <c r="B1620" t="s">
        <v>9919</v>
      </c>
      <c r="C1620" s="306">
        <v>8152146000</v>
      </c>
      <c r="D1620" s="306" t="s">
        <v>3558</v>
      </c>
      <c r="E1620" s="306" t="s">
        <v>9460</v>
      </c>
      <c r="F1620" t="str">
        <f t="shared" si="25"/>
        <v>PSBU-p; Donation – Odd Fellow Logen Holbæk: 8152146000</v>
      </c>
    </row>
    <row r="1621" spans="2:6" x14ac:dyDescent="0.25">
      <c r="B1621" t="s">
        <v>6973</v>
      </c>
      <c r="C1621" s="306">
        <v>8154012000</v>
      </c>
      <c r="D1621" s="306" t="s">
        <v>3558</v>
      </c>
      <c r="E1621" s="306" t="s">
        <v>3678</v>
      </c>
      <c r="F1621" t="str">
        <f t="shared" si="25"/>
        <v>PSBU-p; Dorthe Hansen Precht - DB-proj. nr. 1: 8154012000</v>
      </c>
    </row>
    <row r="1622" spans="2:6" x14ac:dyDescent="0.25">
      <c r="B1622" t="s">
        <v>6974</v>
      </c>
      <c r="C1622" s="306">
        <v>8154016000</v>
      </c>
      <c r="D1622" s="306" t="s">
        <v>3558</v>
      </c>
      <c r="E1622" s="306" t="s">
        <v>3679</v>
      </c>
      <c r="F1622" t="str">
        <f t="shared" si="25"/>
        <v>PSBU-p; Dorthe Hansen Precht - DB-proj. nr. 2: 8154016000</v>
      </c>
    </row>
    <row r="1623" spans="2:6" x14ac:dyDescent="0.25">
      <c r="B1623" t="s">
        <v>6975</v>
      </c>
      <c r="C1623" s="306">
        <v>8154017000</v>
      </c>
      <c r="D1623" s="306" t="s">
        <v>3558</v>
      </c>
      <c r="E1623" s="306" t="s">
        <v>3680</v>
      </c>
      <c r="F1623" t="str">
        <f t="shared" si="25"/>
        <v>PSBU-p; Dorthe Hansen Precht - DB-proj. nr. 3: 8154017000</v>
      </c>
    </row>
    <row r="1624" spans="2:6" x14ac:dyDescent="0.25">
      <c r="B1624" t="s">
        <v>6976</v>
      </c>
      <c r="C1624" s="306">
        <v>8154018000</v>
      </c>
      <c r="D1624" s="306" t="s">
        <v>3558</v>
      </c>
      <c r="E1624" s="306" t="s">
        <v>3681</v>
      </c>
      <c r="F1624" t="str">
        <f t="shared" si="25"/>
        <v>PSBU-p; Dorthe Hansen Precht - DB-proj. nr. 4: 8154018000</v>
      </c>
    </row>
    <row r="1625" spans="2:6" x14ac:dyDescent="0.25">
      <c r="B1625" t="s">
        <v>6977</v>
      </c>
      <c r="C1625" s="306">
        <v>8154019000</v>
      </c>
      <c r="D1625" s="306" t="s">
        <v>3558</v>
      </c>
      <c r="E1625" s="306" t="s">
        <v>3682</v>
      </c>
      <c r="F1625" t="str">
        <f t="shared" si="25"/>
        <v>PSBU-p; Dorthe Hansen Precht - DB-proj. nr. 5: 8154019000</v>
      </c>
    </row>
    <row r="1626" spans="2:6" x14ac:dyDescent="0.25">
      <c r="B1626" t="s">
        <v>11181</v>
      </c>
      <c r="C1626" s="306">
        <v>8152178000</v>
      </c>
      <c r="D1626" s="306" t="s">
        <v>3558</v>
      </c>
      <c r="E1626" s="306" t="s">
        <v>10482</v>
      </c>
      <c r="F1626" t="str">
        <f t="shared" si="25"/>
        <v>PSBU-p; Eksterne donationer – B&amp;U: 8152178000</v>
      </c>
    </row>
    <row r="1627" spans="2:6" x14ac:dyDescent="0.25">
      <c r="B1627" t="s">
        <v>6933</v>
      </c>
      <c r="C1627" s="306">
        <v>8152086000</v>
      </c>
      <c r="D1627" s="306" t="s">
        <v>3558</v>
      </c>
      <c r="E1627" s="306" t="s">
        <v>3633</v>
      </c>
      <c r="F1627" t="str">
        <f t="shared" si="25"/>
        <v>PSBU-p; Emma Beck, annuum: 8152086000</v>
      </c>
    </row>
    <row r="1628" spans="2:6" x14ac:dyDescent="0.25">
      <c r="B1628" t="s">
        <v>6875</v>
      </c>
      <c r="C1628" s="306">
        <v>8152018000</v>
      </c>
      <c r="D1628" s="306" t="s">
        <v>3558</v>
      </c>
      <c r="E1628" s="306" t="s">
        <v>3562</v>
      </c>
      <c r="F1628" t="str">
        <f t="shared" si="25"/>
        <v>PSBU-p; Helle Vibholm - TEAMS (Training Execut.: 8152018000</v>
      </c>
    </row>
    <row r="1629" spans="2:6" x14ac:dyDescent="0.25">
      <c r="B1629" t="s">
        <v>6978</v>
      </c>
      <c r="C1629" s="306">
        <v>8154020000</v>
      </c>
      <c r="D1629" s="306" t="s">
        <v>3558</v>
      </c>
      <c r="E1629" s="306" t="s">
        <v>3683</v>
      </c>
      <c r="F1629" t="str">
        <f t="shared" si="25"/>
        <v>PSBU-p; Hurtig udred. af børn med psyk. lidelser: 8154020000</v>
      </c>
    </row>
    <row r="1630" spans="2:6" x14ac:dyDescent="0.25">
      <c r="B1630" t="s">
        <v>6960</v>
      </c>
      <c r="C1630" s="306">
        <v>8152117000</v>
      </c>
      <c r="D1630" s="306" t="s">
        <v>3558</v>
      </c>
      <c r="E1630" s="306" t="s">
        <v>3664</v>
      </c>
      <c r="F1630" t="str">
        <f t="shared" si="25"/>
        <v>PSBU-p; Implementering og udbredelse af forløbs.: 8152117000</v>
      </c>
    </row>
    <row r="1631" spans="2:6" x14ac:dyDescent="0.25">
      <c r="B1631" t="s">
        <v>6878</v>
      </c>
      <c r="C1631" s="306">
        <v>8152021000</v>
      </c>
      <c r="D1631" s="306" t="s">
        <v>3558</v>
      </c>
      <c r="E1631" s="306" t="s">
        <v>3566</v>
      </c>
      <c r="F1631" t="str">
        <f t="shared" si="25"/>
        <v>PSBU-p; Jesper Pedersen - TEA: 8152021000</v>
      </c>
    </row>
    <row r="1632" spans="2:6" x14ac:dyDescent="0.25">
      <c r="B1632" t="s">
        <v>6920</v>
      </c>
      <c r="C1632" s="306">
        <v>8152072000</v>
      </c>
      <c r="D1632" s="306" t="s">
        <v>3558</v>
      </c>
      <c r="E1632" s="306" t="s">
        <v>3618</v>
      </c>
      <c r="F1632" t="str">
        <f t="shared" si="25"/>
        <v>PSBU-p; Jesper Pedersen-Trygfond-A Randomi del 2: 8152072000</v>
      </c>
    </row>
    <row r="1633" spans="2:6" x14ac:dyDescent="0.25">
      <c r="B1633" t="s">
        <v>6945</v>
      </c>
      <c r="C1633" s="306">
        <v>8152099000</v>
      </c>
      <c r="D1633" s="306" t="s">
        <v>3558</v>
      </c>
      <c r="E1633" s="306" t="s">
        <v>3646</v>
      </c>
      <c r="F1633" t="str">
        <f t="shared" si="25"/>
        <v>PSBU-p; Jonathan Lassen, Introstipendium, 3 mdr.: 8152099000</v>
      </c>
    </row>
    <row r="1634" spans="2:6" x14ac:dyDescent="0.25">
      <c r="B1634" t="s">
        <v>6980</v>
      </c>
      <c r="C1634" s="306">
        <v>8154022000</v>
      </c>
      <c r="D1634" s="306" t="s">
        <v>3558</v>
      </c>
      <c r="E1634" s="306" t="s">
        <v>3685</v>
      </c>
      <c r="F1634" t="str">
        <f t="shared" si="25"/>
        <v>PSBU-p; Kapacitetsudbygning for spiseforstyrrels: 8154022000</v>
      </c>
    </row>
    <row r="1635" spans="2:6" x14ac:dyDescent="0.25">
      <c r="B1635" t="s">
        <v>6898</v>
      </c>
      <c r="C1635" s="306">
        <v>8152045000</v>
      </c>
      <c r="D1635" s="306" t="s">
        <v>3558</v>
      </c>
      <c r="E1635" s="306" t="s">
        <v>3591</v>
      </c>
      <c r="F1635" t="str">
        <f t="shared" si="25"/>
        <v>PSBU-p; Koncept for systematisk inddragelse af: 8152045000</v>
      </c>
    </row>
    <row r="1636" spans="2:6" x14ac:dyDescent="0.25">
      <c r="B1636" t="s">
        <v>6981</v>
      </c>
      <c r="C1636" s="306">
        <v>8154025000</v>
      </c>
      <c r="D1636" s="306" t="s">
        <v>3558</v>
      </c>
      <c r="E1636" s="306" t="s">
        <v>3686</v>
      </c>
      <c r="F1636" t="str">
        <f t="shared" si="25"/>
        <v>PSBU-p; Medicinsk behandling til børn med ADHD: 8154025000</v>
      </c>
    </row>
    <row r="1637" spans="2:6" x14ac:dyDescent="0.25">
      <c r="B1637" t="s">
        <v>8956</v>
      </c>
      <c r="C1637" s="306">
        <v>8152120000</v>
      </c>
      <c r="D1637" s="306" t="s">
        <v>3558</v>
      </c>
      <c r="E1637" s="306" t="s">
        <v>8360</v>
      </c>
      <c r="F1637" t="str">
        <f t="shared" si="25"/>
        <v>PSBU-p; Mette Foldager, B&amp;U, Annuum : 8152120000</v>
      </c>
    </row>
    <row r="1638" spans="2:6" x14ac:dyDescent="0.25">
      <c r="B1638" t="s">
        <v>6984</v>
      </c>
      <c r="C1638" s="306">
        <v>8154500000</v>
      </c>
      <c r="D1638" s="306" t="s">
        <v>3558</v>
      </c>
      <c r="E1638" s="306" t="s">
        <v>3689</v>
      </c>
      <c r="F1638" t="str">
        <f t="shared" si="25"/>
        <v>PSBU-p; Oprustn. indsats børn og unge (65602): 8154500000</v>
      </c>
    </row>
    <row r="1639" spans="2:6" x14ac:dyDescent="0.25">
      <c r="B1639" t="s">
        <v>6979</v>
      </c>
      <c r="C1639" s="306">
        <v>8154021000</v>
      </c>
      <c r="D1639" s="306" t="s">
        <v>3558</v>
      </c>
      <c r="E1639" s="306" t="s">
        <v>3684</v>
      </c>
      <c r="F1639" t="str">
        <f t="shared" si="25"/>
        <v>PSBU-p; Pernille Darling - Lægeforeningen: 8154021000</v>
      </c>
    </row>
    <row r="1640" spans="2:6" x14ac:dyDescent="0.25">
      <c r="B1640" t="s">
        <v>6884</v>
      </c>
      <c r="C1640" s="306">
        <v>8152027000</v>
      </c>
      <c r="D1640" s="306" t="s">
        <v>3558</v>
      </c>
      <c r="E1640" s="306" t="s">
        <v>3573</v>
      </c>
      <c r="F1640" t="str">
        <f t="shared" si="25"/>
        <v>PSBU-p; Pernille Darling Rasmussen - "Resiliens: 8152027000</v>
      </c>
    </row>
    <row r="1641" spans="2:6" x14ac:dyDescent="0.25">
      <c r="B1641" t="s">
        <v>11155</v>
      </c>
      <c r="C1641" s="306">
        <v>8152152000</v>
      </c>
      <c r="D1641" s="306" t="s">
        <v>3558</v>
      </c>
      <c r="E1641" s="306" t="s">
        <v>10455</v>
      </c>
      <c r="F1641" t="str">
        <f t="shared" si="25"/>
        <v>PSBU-p; Registreringsprojekter  -  Susanne Koch: 8152152000</v>
      </c>
    </row>
    <row r="1642" spans="2:6" x14ac:dyDescent="0.25">
      <c r="B1642" t="s">
        <v>6982</v>
      </c>
      <c r="C1642" s="306">
        <v>8154031000</v>
      </c>
      <c r="D1642" s="306" t="s">
        <v>3558</v>
      </c>
      <c r="E1642" s="306" t="s">
        <v>3687</v>
      </c>
      <c r="F1642" t="str">
        <f t="shared" si="25"/>
        <v>PSBU-p; Simone Rasmussen - TEA: 8154031000</v>
      </c>
    </row>
    <row r="1643" spans="2:6" x14ac:dyDescent="0.25">
      <c r="B1643" t="s">
        <v>6972</v>
      </c>
      <c r="C1643" s="306">
        <v>8154011000</v>
      </c>
      <c r="D1643" s="306" t="s">
        <v>3558</v>
      </c>
      <c r="E1643" s="306" t="s">
        <v>3677</v>
      </c>
      <c r="F1643" t="str">
        <f t="shared" si="25"/>
        <v>PSBU-p; SOSTRA-ADHD: 8154011000</v>
      </c>
    </row>
    <row r="1644" spans="2:6" x14ac:dyDescent="0.25">
      <c r="B1644" t="s">
        <v>6958</v>
      </c>
      <c r="C1644" s="306">
        <v>8152115000</v>
      </c>
      <c r="D1644" s="306" t="s">
        <v>3558</v>
      </c>
      <c r="E1644" s="306" t="s">
        <v>3662</v>
      </c>
      <c r="F1644" t="str">
        <f t="shared" si="25"/>
        <v>PSBU-p; Styrket indsats for mennesker med spise.: 8152115000</v>
      </c>
    </row>
    <row r="1645" spans="2:6" x14ac:dyDescent="0.25">
      <c r="B1645" t="s">
        <v>6873</v>
      </c>
      <c r="C1645" s="306">
        <v>8152016000</v>
      </c>
      <c r="D1645" s="306" t="s">
        <v>3558</v>
      </c>
      <c r="E1645" s="306" t="s">
        <v>3560</v>
      </c>
      <c r="F1645" t="str">
        <f t="shared" si="25"/>
        <v>PSBU-p; Sune Bo Hansen - Mentalization-Based Tr.: 8152016000</v>
      </c>
    </row>
    <row r="1646" spans="2:6" x14ac:dyDescent="0.25">
      <c r="B1646" t="s">
        <v>6872</v>
      </c>
      <c r="C1646" s="306">
        <v>8152015000</v>
      </c>
      <c r="D1646" s="306" t="s">
        <v>3558</v>
      </c>
      <c r="E1646" s="306" t="s">
        <v>3559</v>
      </c>
      <c r="F1646" t="str">
        <f t="shared" si="25"/>
        <v>PSBU-p; Sune Bo Hansen - RCT-studie af mentalis.: 8152015000</v>
      </c>
    </row>
    <row r="1647" spans="2:6" x14ac:dyDescent="0.25">
      <c r="B1647" t="s">
        <v>6887</v>
      </c>
      <c r="C1647" s="306">
        <v>8152030000</v>
      </c>
      <c r="D1647" s="306" t="s">
        <v>3558</v>
      </c>
      <c r="E1647" s="306" t="s">
        <v>3576</v>
      </c>
      <c r="F1647" t="str">
        <f t="shared" si="25"/>
        <v>PSBU-p; Søren Nielsen - "En landsdækkende regis.: 8152030000</v>
      </c>
    </row>
    <row r="1648" spans="2:6" x14ac:dyDescent="0.25">
      <c r="B1648" t="s">
        <v>6897</v>
      </c>
      <c r="C1648" s="306">
        <v>8152044000</v>
      </c>
      <c r="D1648" s="306" t="s">
        <v>3558</v>
      </c>
      <c r="E1648" s="306" t="s">
        <v>3590</v>
      </c>
      <c r="F1648" t="str">
        <f t="shared" si="25"/>
        <v>PSBU-p; Udbredelse af tværfaglig, udgående teams: 8152044000</v>
      </c>
    </row>
    <row r="1649" spans="2:6" x14ac:dyDescent="0.25">
      <c r="B1649" t="s">
        <v>7079</v>
      </c>
      <c r="C1649" s="301" t="s">
        <v>3918</v>
      </c>
      <c r="D1649" s="301" t="s">
        <v>3919</v>
      </c>
      <c r="E1649" s="301" t="s">
        <v>3920</v>
      </c>
      <c r="F1649" t="str">
        <f t="shared" si="25"/>
        <v>PSBUROKLI1; Psyk - BU - B&amp;U-psyk.klinik 1 - Roskilde: 105-3245</v>
      </c>
    </row>
    <row r="1650" spans="2:6" x14ac:dyDescent="0.25">
      <c r="B1650" t="s">
        <v>9020</v>
      </c>
      <c r="C1650" s="304" t="s">
        <v>8438</v>
      </c>
      <c r="D1650" s="304" t="s">
        <v>3919</v>
      </c>
      <c r="E1650" s="304" t="s">
        <v>3920</v>
      </c>
      <c r="F1650" t="str">
        <f t="shared" si="25"/>
        <v>PSBUROKLI1; Psyk - BU - B&amp;U-psyk.klinik 1 - Roskilde: 3245-2230</v>
      </c>
    </row>
    <row r="1651" spans="2:6" x14ac:dyDescent="0.25">
      <c r="B1651" t="s">
        <v>7080</v>
      </c>
      <c r="C1651" s="301" t="s">
        <v>3921</v>
      </c>
      <c r="D1651" s="301" t="s">
        <v>3922</v>
      </c>
      <c r="E1651" s="301" t="s">
        <v>3923</v>
      </c>
      <c r="F1651" t="str">
        <f t="shared" si="25"/>
        <v>PSBUROKLI2; Psyk - BU - B&amp;U-psyk.klinik 2 - Roskilde: 105-3246</v>
      </c>
    </row>
    <row r="1652" spans="2:6" x14ac:dyDescent="0.25">
      <c r="B1652" t="s">
        <v>9021</v>
      </c>
      <c r="C1652" s="304" t="s">
        <v>8439</v>
      </c>
      <c r="D1652" s="304" t="s">
        <v>3922</v>
      </c>
      <c r="E1652" s="304" t="s">
        <v>3923</v>
      </c>
      <c r="F1652" t="str">
        <f t="shared" si="25"/>
        <v>PSBUROKLI2; Psyk - BU - B&amp;U-psyk.klinik 2 - Roskilde: 3246-2230</v>
      </c>
    </row>
    <row r="1653" spans="2:6" x14ac:dyDescent="0.25">
      <c r="B1653" t="s">
        <v>7081</v>
      </c>
      <c r="C1653" s="301" t="s">
        <v>3924</v>
      </c>
      <c r="D1653" s="301" t="s">
        <v>3925</v>
      </c>
      <c r="E1653" s="301" t="s">
        <v>3926</v>
      </c>
      <c r="F1653" t="str">
        <f t="shared" si="25"/>
        <v>PSBUROPSYK; Psyk - BU - Klinik for psykoterapi: 105-3249</v>
      </c>
    </row>
    <row r="1654" spans="2:6" x14ac:dyDescent="0.25">
      <c r="B1654" t="s">
        <v>9024</v>
      </c>
      <c r="C1654" s="304" t="s">
        <v>8442</v>
      </c>
      <c r="D1654" s="304" t="s">
        <v>3925</v>
      </c>
      <c r="E1654" s="304" t="s">
        <v>3926</v>
      </c>
      <c r="F1654" t="str">
        <f t="shared" si="25"/>
        <v>PSBUROPSYK; Psyk - BU - Klinik for psykoterapi: 3249-2230</v>
      </c>
    </row>
    <row r="1655" spans="2:6" x14ac:dyDescent="0.25">
      <c r="B1655" t="s">
        <v>7076</v>
      </c>
      <c r="C1655" s="301" t="s">
        <v>3911</v>
      </c>
      <c r="D1655" s="301" t="s">
        <v>3912</v>
      </c>
      <c r="E1655" s="301" t="s">
        <v>3913</v>
      </c>
      <c r="F1655" t="str">
        <f t="shared" si="25"/>
        <v>PSBUROU1; Psyk - BU - Ungd.psyk.afs. U1 - Roskilde: 105-3241</v>
      </c>
    </row>
    <row r="1656" spans="2:6" x14ac:dyDescent="0.25">
      <c r="B1656" t="s">
        <v>9016</v>
      </c>
      <c r="C1656" s="304" t="s">
        <v>8434</v>
      </c>
      <c r="D1656" s="304" t="s">
        <v>3912</v>
      </c>
      <c r="E1656" s="304" t="s">
        <v>3913</v>
      </c>
      <c r="F1656" t="str">
        <f t="shared" si="25"/>
        <v>PSBUROU1; Psyk - BU - Ungd.psyk.afs. U1 - Roskilde: 3241-2230</v>
      </c>
    </row>
    <row r="1657" spans="2:6" x14ac:dyDescent="0.25">
      <c r="B1657" t="s">
        <v>7052</v>
      </c>
      <c r="C1657" s="301" t="s">
        <v>3841</v>
      </c>
      <c r="D1657" s="301" t="s">
        <v>3842</v>
      </c>
      <c r="E1657" s="301" t="s">
        <v>3843</v>
      </c>
      <c r="F1657" t="str">
        <f t="shared" si="25"/>
        <v>PSBUROU2; Psyk - BU - Cent.f.spisefor. U2 - Rosk.: 103-3242</v>
      </c>
    </row>
    <row r="1658" spans="2:6" x14ac:dyDescent="0.25">
      <c r="B1658" t="s">
        <v>7077</v>
      </c>
      <c r="C1658" s="301" t="s">
        <v>3914</v>
      </c>
      <c r="D1658" s="301" t="s">
        <v>3842</v>
      </c>
      <c r="E1658" s="301" t="s">
        <v>3843</v>
      </c>
      <c r="F1658" t="str">
        <f t="shared" si="25"/>
        <v>PSBUROU2; Psyk - BU - Cent.f.spisefor. U2 - Rosk.: 105-3242</v>
      </c>
    </row>
    <row r="1659" spans="2:6" x14ac:dyDescent="0.25">
      <c r="B1659" t="s">
        <v>9017</v>
      </c>
      <c r="C1659" s="304" t="s">
        <v>8435</v>
      </c>
      <c r="D1659" s="304" t="s">
        <v>3842</v>
      </c>
      <c r="E1659" s="304" t="s">
        <v>3843</v>
      </c>
      <c r="F1659" t="str">
        <f t="shared" si="25"/>
        <v>PSBUROU2; Psyk - BU - Cent.f.spisefor. U2 - Rosk.: 3242-2230</v>
      </c>
    </row>
    <row r="1660" spans="2:6" x14ac:dyDescent="0.25">
      <c r="B1660" t="s">
        <v>9920</v>
      </c>
      <c r="C1660" s="304" t="s">
        <v>8432</v>
      </c>
      <c r="D1660" s="304" t="s">
        <v>8433</v>
      </c>
      <c r="E1660" s="304" t="s">
        <v>9461</v>
      </c>
      <c r="F1660" t="str">
        <f t="shared" si="25"/>
        <v>PSBUROU2LE; Psyk - BU - Cent.f.spisefor.U2-Rosk.(VP): 3236-2230</v>
      </c>
    </row>
    <row r="1661" spans="2:6" x14ac:dyDescent="0.25">
      <c r="B1661" t="s">
        <v>7074</v>
      </c>
      <c r="C1661" s="301" t="s">
        <v>3905</v>
      </c>
      <c r="D1661" s="301" t="s">
        <v>3906</v>
      </c>
      <c r="E1661" s="301" t="s">
        <v>3907</v>
      </c>
      <c r="F1661" t="str">
        <f t="shared" si="25"/>
        <v>PSBUROU2SP; Psyk - BU - Cent.f.spiseforst.kl. -Rosk.: 105-3236</v>
      </c>
    </row>
    <row r="1662" spans="2:6" x14ac:dyDescent="0.25">
      <c r="B1662" t="s">
        <v>7078</v>
      </c>
      <c r="C1662" s="301" t="s">
        <v>3915</v>
      </c>
      <c r="D1662" s="301" t="s">
        <v>3916</v>
      </c>
      <c r="E1662" s="301" t="s">
        <v>3917</v>
      </c>
      <c r="F1662" t="str">
        <f t="shared" si="25"/>
        <v>PSBUROU3; Psyk - BU - Børnepsyk.afs. U3 - Roskilde: 105-3243</v>
      </c>
    </row>
    <row r="1663" spans="2:6" x14ac:dyDescent="0.25">
      <c r="B1663" t="s">
        <v>9018</v>
      </c>
      <c r="C1663" s="304" t="s">
        <v>8436</v>
      </c>
      <c r="D1663" s="304" t="s">
        <v>3916</v>
      </c>
      <c r="E1663" s="304" t="s">
        <v>3917</v>
      </c>
      <c r="F1663" t="str">
        <f t="shared" si="25"/>
        <v>PSBUROU3; Psyk - BU - Børnepsyk.afs. U3 - Roskilde: 3243-2230</v>
      </c>
    </row>
    <row r="1664" spans="2:6" x14ac:dyDescent="0.25">
      <c r="B1664" t="s">
        <v>7161</v>
      </c>
      <c r="C1664" s="301" t="s">
        <v>4137</v>
      </c>
      <c r="D1664" s="301" t="s">
        <v>4138</v>
      </c>
      <c r="E1664" s="301" t="s">
        <v>4139</v>
      </c>
      <c r="F1664" t="str">
        <f t="shared" si="25"/>
        <v>PSBUROU3VI; Psyk - BU - B.psyk.afs. U3 -Rosk.-vikar: 2230-3244</v>
      </c>
    </row>
    <row r="1665" spans="2:6" x14ac:dyDescent="0.25">
      <c r="B1665" t="s">
        <v>9019</v>
      </c>
      <c r="C1665" s="304" t="s">
        <v>8437</v>
      </c>
      <c r="D1665" s="304" t="s">
        <v>4138</v>
      </c>
      <c r="E1665" s="304" t="s">
        <v>4139</v>
      </c>
      <c r="F1665" t="str">
        <f t="shared" si="25"/>
        <v>PSBUROU3VI; Psyk - BU - B.psyk.afs. U3 -Rosk.-vikar: 3244-2230</v>
      </c>
    </row>
    <row r="1666" spans="2:6" x14ac:dyDescent="0.25">
      <c r="B1666" t="s">
        <v>7087</v>
      </c>
      <c r="C1666" s="301" t="s">
        <v>3942</v>
      </c>
      <c r="D1666" s="301" t="s">
        <v>3943</v>
      </c>
      <c r="E1666" s="301" t="s">
        <v>3944</v>
      </c>
      <c r="F1666" t="str">
        <f t="shared" si="25"/>
        <v>PSBUUNNÆ; Stoppet enhed (482): 106-3239</v>
      </c>
    </row>
    <row r="1667" spans="2:6" x14ac:dyDescent="0.25">
      <c r="B1667" t="s">
        <v>7075</v>
      </c>
      <c r="C1667" s="301" t="s">
        <v>3908</v>
      </c>
      <c r="D1667" s="301" t="s">
        <v>3909</v>
      </c>
      <c r="E1667" s="301" t="s">
        <v>3910</v>
      </c>
      <c r="F1667" t="str">
        <f t="shared" si="25"/>
        <v>PSBUUNRO; Stoppet enhed (480): 105-3237</v>
      </c>
    </row>
    <row r="1668" spans="2:6" x14ac:dyDescent="0.25">
      <c r="B1668" t="s">
        <v>7140</v>
      </c>
      <c r="C1668" s="301" t="s">
        <v>4083</v>
      </c>
      <c r="D1668" s="301" t="s">
        <v>4084</v>
      </c>
      <c r="E1668" s="301" t="s">
        <v>4085</v>
      </c>
      <c r="F1668" t="str">
        <f t="shared" si="25"/>
        <v>PSFÆBYGN; Psyk - FÆ - Bygningsvedligeholdelse (K): 2101-3302</v>
      </c>
    </row>
    <row r="1669" spans="2:6" x14ac:dyDescent="0.25">
      <c r="B1669" t="s">
        <v>9037</v>
      </c>
      <c r="C1669" s="304" t="s">
        <v>8461</v>
      </c>
      <c r="D1669" s="304" t="s">
        <v>4084</v>
      </c>
      <c r="E1669" s="304" t="s">
        <v>4085</v>
      </c>
      <c r="F1669" t="str">
        <f t="shared" si="25"/>
        <v>PSFÆBYGN; Psyk - FÆ - Bygningsvedligeholdelse (K): 3302-2101</v>
      </c>
    </row>
    <row r="1670" spans="2:6" x14ac:dyDescent="0.25">
      <c r="B1670" t="s">
        <v>7142</v>
      </c>
      <c r="C1670" s="301" t="s">
        <v>4089</v>
      </c>
      <c r="D1670" s="301" t="s">
        <v>4090</v>
      </c>
      <c r="E1670" s="301" t="s">
        <v>4091</v>
      </c>
      <c r="F1670" t="str">
        <f t="shared" si="25"/>
        <v>PSFÆETABPL; Psyk - FÆ - Etabl. af de særlige pladser: 2101-3308</v>
      </c>
    </row>
    <row r="1671" spans="2:6" x14ac:dyDescent="0.25">
      <c r="B1671" t="s">
        <v>9040</v>
      </c>
      <c r="C1671" s="304" t="s">
        <v>8464</v>
      </c>
      <c r="D1671" s="304" t="s">
        <v>4090</v>
      </c>
      <c r="E1671" s="304" t="s">
        <v>4091</v>
      </c>
      <c r="F1671" t="str">
        <f t="shared" si="25"/>
        <v>PSFÆETABPL; Psyk - FÆ - Etabl. af de særlige pladser: 3308-2101</v>
      </c>
    </row>
    <row r="1672" spans="2:6" x14ac:dyDescent="0.25">
      <c r="B1672" t="s">
        <v>7059</v>
      </c>
      <c r="C1672" s="301" t="s">
        <v>3861</v>
      </c>
      <c r="D1672" s="301" t="s">
        <v>3862</v>
      </c>
      <c r="E1672" s="301" t="s">
        <v>3863</v>
      </c>
      <c r="F1672" t="str">
        <f t="shared" si="25"/>
        <v>PSFÆFOFABI; Psyk - FÆ - PF - Fagbibliotek - Roskilde: 105-3109</v>
      </c>
    </row>
    <row r="1673" spans="2:6" x14ac:dyDescent="0.25">
      <c r="B1673" t="s">
        <v>6904</v>
      </c>
      <c r="C1673" s="306">
        <v>8152052000</v>
      </c>
      <c r="D1673" s="306" t="s">
        <v>3546</v>
      </c>
      <c r="E1673" s="306" t="s">
        <v>3597</v>
      </c>
      <c r="F1673" t="str">
        <f t="shared" si="25"/>
        <v>PSFÆFO-p; Borderline, Københavns Universitet: 8152052000</v>
      </c>
    </row>
    <row r="1674" spans="2:6" x14ac:dyDescent="0.25">
      <c r="B1674" t="s">
        <v>6864</v>
      </c>
      <c r="C1674" s="301">
        <v>8151101000</v>
      </c>
      <c r="D1674" s="301" t="s">
        <v>3546</v>
      </c>
      <c r="E1674" s="301" t="s">
        <v>3547</v>
      </c>
      <c r="F1674" t="str">
        <f t="shared" si="25"/>
        <v>PSFÆFO-p; Erik Simonsen - Incidens og prævalens: 8151101000</v>
      </c>
    </row>
    <row r="1675" spans="2:6" x14ac:dyDescent="0.25">
      <c r="B1675" t="s">
        <v>6874</v>
      </c>
      <c r="C1675" s="306">
        <v>8152017000</v>
      </c>
      <c r="D1675" s="306" t="s">
        <v>3546</v>
      </c>
      <c r="E1675" s="306" t="s">
        <v>3561</v>
      </c>
      <c r="F1675" t="str">
        <f t="shared" ref="F1675:F1738" si="26">CONCATENATE(D1675,";"," ",E1675,":"," ",C1675)</f>
        <v>PSFÆFO-p; Erik Simonsen - Medicinsk behandling til: 8152017000</v>
      </c>
    </row>
    <row r="1676" spans="2:6" x14ac:dyDescent="0.25">
      <c r="B1676" t="s">
        <v>6895</v>
      </c>
      <c r="C1676" s="306">
        <v>8152042000</v>
      </c>
      <c r="D1676" s="306" t="s">
        <v>3546</v>
      </c>
      <c r="E1676" s="306" t="s">
        <v>3588</v>
      </c>
      <c r="F1676" t="str">
        <f t="shared" si="26"/>
        <v>PSFÆFO-p; Erik Simonsen - Professorat Kbh. Univer.: 8152042000</v>
      </c>
    </row>
    <row r="1677" spans="2:6" x14ac:dyDescent="0.25">
      <c r="B1677" t="s">
        <v>6994</v>
      </c>
      <c r="C1677" s="306">
        <v>8159005000</v>
      </c>
      <c r="D1677" s="306" t="s">
        <v>3546</v>
      </c>
      <c r="E1677" s="306" t="s">
        <v>3699</v>
      </c>
      <c r="F1677" t="str">
        <f t="shared" si="26"/>
        <v>PSFÆFO-p; Erik Simonsen - Tips/MR-projekt: 8159005000</v>
      </c>
    </row>
    <row r="1678" spans="2:6" x14ac:dyDescent="0.25">
      <c r="B1678" t="s">
        <v>6937</v>
      </c>
      <c r="C1678" s="306">
        <v>8152091000</v>
      </c>
      <c r="D1678" s="306" t="s">
        <v>3546</v>
      </c>
      <c r="E1678" s="306" t="s">
        <v>3638</v>
      </c>
      <c r="F1678" t="str">
        <f t="shared" si="26"/>
        <v>PSFÆFO-p; Erik Simonsen, Autobiographical Memory: 8152091000</v>
      </c>
    </row>
    <row r="1679" spans="2:6" x14ac:dyDescent="0.25">
      <c r="B1679" t="s">
        <v>6995</v>
      </c>
      <c r="C1679" s="306">
        <v>8159006000</v>
      </c>
      <c r="D1679" s="306" t="s">
        <v>3546</v>
      </c>
      <c r="E1679" s="306" t="s">
        <v>3700</v>
      </c>
      <c r="F1679" t="str">
        <f t="shared" si="26"/>
        <v>PSFÆFO-p; Forskning TOP, Psykiatrifonden/Lundbeck: 8159006000</v>
      </c>
    </row>
    <row r="1680" spans="2:6" x14ac:dyDescent="0.25">
      <c r="B1680" t="s">
        <v>6964</v>
      </c>
      <c r="C1680" s="306">
        <v>8153054000</v>
      </c>
      <c r="D1680" s="306" t="s">
        <v>3546</v>
      </c>
      <c r="E1680" s="306" t="s">
        <v>3669</v>
      </c>
      <c r="F1680" t="str">
        <f t="shared" si="26"/>
        <v>PSFÆFO-p; Forskningsfond Region 3 (registerforsk.): 8153054000</v>
      </c>
    </row>
    <row r="1681" spans="2:6" x14ac:dyDescent="0.25">
      <c r="B1681" t="s">
        <v>6907</v>
      </c>
      <c r="C1681" s="306">
        <v>8152056000</v>
      </c>
      <c r="D1681" s="306" t="s">
        <v>3546</v>
      </c>
      <c r="E1681" s="306" t="s">
        <v>3602</v>
      </c>
      <c r="F1681" t="str">
        <f t="shared" si="26"/>
        <v>PSFÆFO-p; Jens Erik Jansen, Familieintervention: 8152056000</v>
      </c>
    </row>
    <row r="1682" spans="2:6" x14ac:dyDescent="0.25">
      <c r="B1682" t="s">
        <v>6996</v>
      </c>
      <c r="C1682" s="306">
        <v>8159010000</v>
      </c>
      <c r="D1682" s="306" t="s">
        <v>3546</v>
      </c>
      <c r="E1682" s="306" t="s">
        <v>3701</v>
      </c>
      <c r="F1682" t="str">
        <f t="shared" si="26"/>
        <v>PSFÆFO-p; MENTAB: 8159010000</v>
      </c>
    </row>
    <row r="1683" spans="2:6" x14ac:dyDescent="0.25">
      <c r="B1683" t="s">
        <v>6883</v>
      </c>
      <c r="C1683" s="306">
        <v>8152026000</v>
      </c>
      <c r="D1683" s="306" t="s">
        <v>3546</v>
      </c>
      <c r="E1683" s="306" t="s">
        <v>3572</v>
      </c>
      <c r="F1683" t="str">
        <f t="shared" si="26"/>
        <v>PSFÆFO-p; Ole Jakob Storebø - The benefits and ha.: 8152026000</v>
      </c>
    </row>
    <row r="1684" spans="2:6" x14ac:dyDescent="0.25">
      <c r="B1684" t="s">
        <v>6966</v>
      </c>
      <c r="C1684" s="306">
        <v>8153076000</v>
      </c>
      <c r="D1684" s="306" t="s">
        <v>3546</v>
      </c>
      <c r="E1684" s="306" t="s">
        <v>3671</v>
      </c>
      <c r="F1684" t="str">
        <f t="shared" si="26"/>
        <v>PSFÆFO-p; Pathway to care: 8153076000</v>
      </c>
    </row>
    <row r="1685" spans="2:6" x14ac:dyDescent="0.25">
      <c r="B1685" t="s">
        <v>6886</v>
      </c>
      <c r="C1685" s="306">
        <v>8152029000</v>
      </c>
      <c r="D1685" s="306" t="s">
        <v>3546</v>
      </c>
      <c r="E1685" s="306" t="s">
        <v>3575</v>
      </c>
      <c r="F1685" t="str">
        <f t="shared" si="26"/>
        <v>PSFÆFO-p; Rune Andersen - Screening of borderline: 8152029000</v>
      </c>
    </row>
    <row r="1686" spans="2:6" x14ac:dyDescent="0.25">
      <c r="B1686" t="s">
        <v>6967</v>
      </c>
      <c r="C1686" s="306">
        <v>8153077000</v>
      </c>
      <c r="D1686" s="306" t="s">
        <v>3546</v>
      </c>
      <c r="E1686" s="306" t="s">
        <v>3672</v>
      </c>
      <c r="F1686" t="str">
        <f t="shared" si="26"/>
        <v>PSFÆFO-p; Sundhedsøkonomi ved borderline: 8153077000</v>
      </c>
    </row>
    <row r="1687" spans="2:6" x14ac:dyDescent="0.25">
      <c r="B1687" t="s">
        <v>7058</v>
      </c>
      <c r="C1687" s="301" t="s">
        <v>3859</v>
      </c>
      <c r="D1687" s="301" t="s">
        <v>3860</v>
      </c>
      <c r="E1687" s="301" t="s">
        <v>3818</v>
      </c>
      <c r="F1687" t="str">
        <f t="shared" si="26"/>
        <v>PSFÆFORSK; Psyk - FÆ - Psykiatrisk Forskningsenhed: 105-3108</v>
      </c>
    </row>
    <row r="1688" spans="2:6" x14ac:dyDescent="0.25">
      <c r="B1688" t="s">
        <v>7126</v>
      </c>
      <c r="C1688" s="301" t="s">
        <v>4049</v>
      </c>
      <c r="D1688" s="301" t="s">
        <v>3734</v>
      </c>
      <c r="E1688" s="301" t="s">
        <v>4050</v>
      </c>
      <c r="F1688" t="str">
        <f t="shared" si="26"/>
        <v>PSFÆHU; Psyk - FÆ - Psykiatrihuset: 123-3102</v>
      </c>
    </row>
    <row r="1689" spans="2:6" x14ac:dyDescent="0.25">
      <c r="B1689" t="s">
        <v>7014</v>
      </c>
      <c r="C1689" s="306" t="s">
        <v>3733</v>
      </c>
      <c r="D1689" s="306" t="s">
        <v>3734</v>
      </c>
      <c r="E1689" s="306" t="s">
        <v>3735</v>
      </c>
      <c r="F1689" t="str">
        <f t="shared" si="26"/>
        <v>PSFÆHU; Psyk. FÆ  Psykiatriledelsens stab: 102-3119</v>
      </c>
    </row>
    <row r="1690" spans="2:6" x14ac:dyDescent="0.25">
      <c r="B1690" t="s">
        <v>8974</v>
      </c>
      <c r="C1690" s="304" t="s">
        <v>8378</v>
      </c>
      <c r="D1690" s="304" t="s">
        <v>3734</v>
      </c>
      <c r="E1690" s="304" t="s">
        <v>3735</v>
      </c>
      <c r="F1690" t="str">
        <f t="shared" si="26"/>
        <v>PSFÆHU; Psyk. FÆ  Psykiatriledelsens stab: 3119-2102</v>
      </c>
    </row>
    <row r="1691" spans="2:6" x14ac:dyDescent="0.25">
      <c r="B1691" t="s">
        <v>11184</v>
      </c>
      <c r="C1691" s="304" t="s">
        <v>10485</v>
      </c>
      <c r="D1691" s="304" t="s">
        <v>10486</v>
      </c>
      <c r="E1691" s="304" t="s">
        <v>3735</v>
      </c>
      <c r="F1691" t="str">
        <f t="shared" si="26"/>
        <v>PSFÆHU-j; Psyk. FÆ  Psykiatriledelsens stab: 3119-2102j</v>
      </c>
    </row>
    <row r="1692" spans="2:6" x14ac:dyDescent="0.25">
      <c r="B1692" t="s">
        <v>6989</v>
      </c>
      <c r="C1692" s="306">
        <v>8157080000</v>
      </c>
      <c r="D1692" s="306" t="s">
        <v>3543</v>
      </c>
      <c r="E1692" s="306" t="s">
        <v>3694</v>
      </c>
      <c r="F1692" t="str">
        <f t="shared" si="26"/>
        <v>PSFÆHUSET-p; 61702B Oprustn. af retspsyk. komp.cent.: 8157080000</v>
      </c>
    </row>
    <row r="1693" spans="2:6" x14ac:dyDescent="0.25">
      <c r="B1693" t="s">
        <v>6990</v>
      </c>
      <c r="C1693" s="306">
        <v>8157081000</v>
      </c>
      <c r="D1693" s="306" t="s">
        <v>3543</v>
      </c>
      <c r="E1693" s="306" t="s">
        <v>3695</v>
      </c>
      <c r="F1693" t="str">
        <f t="shared" si="26"/>
        <v>PSFÆHUSET-p; 61702C Udgående spec. distriktssygepl.: 8157081000</v>
      </c>
    </row>
    <row r="1694" spans="2:6" x14ac:dyDescent="0.25">
      <c r="B1694" t="s">
        <v>6997</v>
      </c>
      <c r="C1694" s="306">
        <v>8159074000</v>
      </c>
      <c r="D1694" s="306" t="s">
        <v>3543</v>
      </c>
      <c r="E1694" s="306" t="s">
        <v>3702</v>
      </c>
      <c r="F1694" t="str">
        <f t="shared" si="26"/>
        <v>PSFÆHUSET-p; Cecilie Svegaard Aakjær - Kostpuljeproj.: 8159074000</v>
      </c>
    </row>
    <row r="1695" spans="2:6" x14ac:dyDescent="0.25">
      <c r="B1695" t="s">
        <v>6863</v>
      </c>
      <c r="C1695" s="301">
        <v>1199005023</v>
      </c>
      <c r="D1695" s="301" t="s">
        <v>3543</v>
      </c>
      <c r="E1695" s="301" t="s">
        <v>3545</v>
      </c>
      <c r="F1695" t="str">
        <f t="shared" si="26"/>
        <v>PSFÆHUSET-p; Forberedelse af GAPS: 1199005023</v>
      </c>
    </row>
    <row r="1696" spans="2:6" x14ac:dyDescent="0.25">
      <c r="B1696" t="s">
        <v>11158</v>
      </c>
      <c r="C1696" s="306">
        <v>8152155000</v>
      </c>
      <c r="D1696" s="306" t="s">
        <v>3543</v>
      </c>
      <c r="E1696" s="306" t="s">
        <v>10458</v>
      </c>
      <c r="F1696" t="str">
        <f t="shared" si="26"/>
        <v>PSFÆHUSET-p; IPS Sjælland: 8152155000</v>
      </c>
    </row>
    <row r="1697" spans="2:6" x14ac:dyDescent="0.25">
      <c r="B1697" t="s">
        <v>6991</v>
      </c>
      <c r="C1697" s="306">
        <v>8158000000</v>
      </c>
      <c r="D1697" s="306" t="s">
        <v>3543</v>
      </c>
      <c r="E1697" s="306" t="s">
        <v>3696</v>
      </c>
      <c r="F1697" t="str">
        <f t="shared" si="26"/>
        <v>PSFÆHUSET-p; Nedbringelse af tvang i psykiatrien: 8158000000</v>
      </c>
    </row>
    <row r="1698" spans="2:6" x14ac:dyDescent="0.25">
      <c r="B1698" t="s">
        <v>6892</v>
      </c>
      <c r="C1698" s="306">
        <v>8152039000</v>
      </c>
      <c r="D1698" s="306" t="s">
        <v>3543</v>
      </c>
      <c r="E1698" s="306" t="s">
        <v>3585</v>
      </c>
      <c r="F1698" t="str">
        <f t="shared" si="26"/>
        <v>PSFÆHUSET-p; Regionale og tværfaglige teams vedr. me.: 8152039000</v>
      </c>
    </row>
    <row r="1699" spans="2:6" x14ac:dyDescent="0.25">
      <c r="B1699" t="s">
        <v>6862</v>
      </c>
      <c r="C1699" s="301">
        <v>1199005016</v>
      </c>
      <c r="D1699" s="301" t="s">
        <v>3543</v>
      </c>
      <c r="E1699" s="301" t="s">
        <v>3544</v>
      </c>
      <c r="F1699" t="str">
        <f t="shared" si="26"/>
        <v>PSFÆHUSET-p; Specialudd. af sygeplejersker: 1199005016</v>
      </c>
    </row>
    <row r="1700" spans="2:6" x14ac:dyDescent="0.25">
      <c r="B1700" t="s">
        <v>6889</v>
      </c>
      <c r="C1700" s="306">
        <v>8152032000</v>
      </c>
      <c r="D1700" s="306" t="s">
        <v>3543</v>
      </c>
      <c r="E1700" s="306" t="s">
        <v>3578</v>
      </c>
      <c r="F1700" t="str">
        <f t="shared" si="26"/>
        <v>PSFÆHUSET-p; Svend Christensen - Tværsektorielt sama.: 8152032000</v>
      </c>
    </row>
    <row r="1701" spans="2:6" x14ac:dyDescent="0.25">
      <c r="B1701" t="s">
        <v>6913</v>
      </c>
      <c r="C1701" s="306">
        <v>8152062000</v>
      </c>
      <c r="D1701" s="306" t="s">
        <v>3543</v>
      </c>
      <c r="E1701" s="306" t="s">
        <v>3608</v>
      </c>
      <c r="F1701" t="str">
        <f t="shared" si="26"/>
        <v>PSFÆHUSET-p; Tove Erecius - RKKP: 8152062000</v>
      </c>
    </row>
    <row r="1702" spans="2:6" x14ac:dyDescent="0.25">
      <c r="B1702" t="s">
        <v>6866</v>
      </c>
      <c r="C1702" s="306">
        <v>8151137000</v>
      </c>
      <c r="D1702" s="306" t="s">
        <v>3548</v>
      </c>
      <c r="E1702" s="306" t="s">
        <v>3550</v>
      </c>
      <c r="F1702" t="str">
        <f t="shared" si="26"/>
        <v>PSFÆINFO-p; Anne Mette Billekop - En af os: 8151137000</v>
      </c>
    </row>
    <row r="1703" spans="2:6" x14ac:dyDescent="0.25">
      <c r="B1703" t="s">
        <v>6865</v>
      </c>
      <c r="C1703" s="301">
        <v>8151135000</v>
      </c>
      <c r="D1703" s="301" t="s">
        <v>3548</v>
      </c>
      <c r="E1703" s="301" t="s">
        <v>3549</v>
      </c>
      <c r="F1703" t="str">
        <f t="shared" si="26"/>
        <v>PSFÆINFO-p; Anne Mette Billekop - Informationskampa.: 8151135000</v>
      </c>
    </row>
    <row r="1704" spans="2:6" x14ac:dyDescent="0.25">
      <c r="B1704" t="s">
        <v>6915</v>
      </c>
      <c r="C1704" s="306">
        <v>8152064000</v>
      </c>
      <c r="D1704" s="306" t="s">
        <v>3548</v>
      </c>
      <c r="E1704" s="306" t="s">
        <v>3610</v>
      </c>
      <c r="F1704" t="str">
        <f t="shared" si="26"/>
        <v>PSFÆINFO-p; Recovery Højskole: 8152064000</v>
      </c>
    </row>
    <row r="1705" spans="2:6" x14ac:dyDescent="0.25">
      <c r="B1705" t="s">
        <v>9041</v>
      </c>
      <c r="C1705" s="304" t="s">
        <v>8465</v>
      </c>
      <c r="D1705" s="304" t="s">
        <v>8466</v>
      </c>
      <c r="E1705" s="304" t="s">
        <v>8467</v>
      </c>
      <c r="F1705" t="str">
        <f t="shared" si="26"/>
        <v>PSFÆKLBYSP; Psyk - FÆ - Kliniske Byggere SP: 3309-2101</v>
      </c>
    </row>
    <row r="1706" spans="2:6" x14ac:dyDescent="0.25">
      <c r="B1706" t="s">
        <v>7021</v>
      </c>
      <c r="C1706" s="304" t="s">
        <v>3754</v>
      </c>
      <c r="D1706" s="304" t="s">
        <v>3755</v>
      </c>
      <c r="E1706" s="304" t="s">
        <v>3756</v>
      </c>
      <c r="F1706" t="str">
        <f t="shared" si="26"/>
        <v>PSFÆKOREDE; Psyk - FÆ - Komp. Relat. og Deeskalering: 102-3304</v>
      </c>
    </row>
    <row r="1707" spans="2:6" x14ac:dyDescent="0.25">
      <c r="B1707" t="s">
        <v>9039</v>
      </c>
      <c r="C1707" s="304" t="s">
        <v>8463</v>
      </c>
      <c r="D1707" s="304" t="s">
        <v>3755</v>
      </c>
      <c r="E1707" s="304" t="s">
        <v>3756</v>
      </c>
      <c r="F1707" t="str">
        <f t="shared" si="26"/>
        <v>PSFÆKOREDE; Psyk - FÆ - Komp. Relat. og Deeskalering: 3304-2101</v>
      </c>
    </row>
    <row r="1708" spans="2:6" x14ac:dyDescent="0.25">
      <c r="B1708" t="s">
        <v>11190</v>
      </c>
      <c r="C1708" s="304" t="s">
        <v>10500</v>
      </c>
      <c r="D1708" s="304" t="s">
        <v>10501</v>
      </c>
      <c r="E1708" s="304" t="s">
        <v>10502</v>
      </c>
      <c r="F1708" t="str">
        <f t="shared" si="26"/>
        <v>PSFÆKUA; Psyk - FÆ - KUA-PsykSj SOSU-komp.udv (K): 3395-2101</v>
      </c>
    </row>
    <row r="1709" spans="2:6" x14ac:dyDescent="0.25">
      <c r="B1709" t="s">
        <v>7084</v>
      </c>
      <c r="C1709" s="301" t="s">
        <v>3933</v>
      </c>
      <c r="D1709" s="301" t="s">
        <v>3934</v>
      </c>
      <c r="E1709" s="301" t="s">
        <v>3935</v>
      </c>
      <c r="F1709" t="str">
        <f t="shared" si="26"/>
        <v>PSFÆNÆINLE; Psyk - FÆ - Psyk Info: 106-3110</v>
      </c>
    </row>
    <row r="1710" spans="2:6" x14ac:dyDescent="0.25">
      <c r="B1710" t="s">
        <v>7143</v>
      </c>
      <c r="C1710" s="301" t="s">
        <v>4092</v>
      </c>
      <c r="D1710" s="301" t="s">
        <v>3934</v>
      </c>
      <c r="E1710" s="301" t="s">
        <v>3935</v>
      </c>
      <c r="F1710" t="str">
        <f t="shared" si="26"/>
        <v>PSFÆNÆINLE; Psyk - FÆ - Psyk Info: 2109-3110</v>
      </c>
    </row>
    <row r="1711" spans="2:6" x14ac:dyDescent="0.25">
      <c r="B1711" t="s">
        <v>8973</v>
      </c>
      <c r="C1711" s="304" t="s">
        <v>8377</v>
      </c>
      <c r="D1711" s="304" t="s">
        <v>3934</v>
      </c>
      <c r="E1711" s="304" t="s">
        <v>3935</v>
      </c>
      <c r="F1711" t="str">
        <f t="shared" si="26"/>
        <v>PSFÆNÆINLE; Psyk - FÆ - Psyk Info: 3110-2109</v>
      </c>
    </row>
    <row r="1712" spans="2:6" x14ac:dyDescent="0.25">
      <c r="B1712" t="s">
        <v>9921</v>
      </c>
      <c r="C1712" s="304" t="s">
        <v>9462</v>
      </c>
      <c r="D1712" s="304" t="s">
        <v>9463</v>
      </c>
      <c r="E1712" s="304" t="s">
        <v>9464</v>
      </c>
      <c r="F1712" t="str">
        <f t="shared" si="26"/>
        <v>PSFÆNÆPEER; Psyk - FÆ - Psyk Info - Peers: 3403-2109</v>
      </c>
    </row>
    <row r="1713" spans="2:6" x14ac:dyDescent="0.25">
      <c r="B1713" t="s">
        <v>8970</v>
      </c>
      <c r="C1713" s="306">
        <v>8152136000</v>
      </c>
      <c r="D1713" s="306" t="s">
        <v>8359</v>
      </c>
      <c r="E1713" s="306" t="s">
        <v>8374</v>
      </c>
      <c r="F1713" t="str">
        <f t="shared" si="26"/>
        <v>PSFÆ-p; Bo Bach – PROM Projekt: 8152136000</v>
      </c>
    </row>
    <row r="1714" spans="2:6" x14ac:dyDescent="0.25">
      <c r="B1714" t="s">
        <v>8954</v>
      </c>
      <c r="C1714" s="306">
        <v>8152114000</v>
      </c>
      <c r="D1714" s="306" t="s">
        <v>8359</v>
      </c>
      <c r="E1714" s="306" t="s">
        <v>3661</v>
      </c>
      <c r="F1714" t="str">
        <f t="shared" si="26"/>
        <v>PSFÆ-p; Erik Simonsen, Københavns Universitet.: 8152114000</v>
      </c>
    </row>
    <row r="1715" spans="2:6" x14ac:dyDescent="0.25">
      <c r="B1715" t="s">
        <v>8947</v>
      </c>
      <c r="C1715" s="306">
        <v>8152068000</v>
      </c>
      <c r="D1715" s="306" t="s">
        <v>8359</v>
      </c>
      <c r="E1715" s="306" t="s">
        <v>3614</v>
      </c>
      <c r="F1715" t="str">
        <f t="shared" si="26"/>
        <v>PSFÆ-p; Erik Simonsens, Skizotypi og borderline: 8152068000</v>
      </c>
    </row>
    <row r="1716" spans="2:6" x14ac:dyDescent="0.25">
      <c r="B1716" t="s">
        <v>8968</v>
      </c>
      <c r="C1716" s="306">
        <v>8152134000</v>
      </c>
      <c r="D1716" s="306" t="s">
        <v>8359</v>
      </c>
      <c r="E1716" s="306" t="s">
        <v>8372</v>
      </c>
      <c r="F1716" t="str">
        <f t="shared" si="26"/>
        <v>PSFÆ-p; Lea Steen Petersen -  Cognitive functio.: 8152134000</v>
      </c>
    </row>
    <row r="1717" spans="2:6" x14ac:dyDescent="0.25">
      <c r="B1717" t="s">
        <v>8953</v>
      </c>
      <c r="C1717" s="306">
        <v>8152111000</v>
      </c>
      <c r="D1717" s="306" t="s">
        <v>8359</v>
      </c>
      <c r="E1717" s="306" t="s">
        <v>3658</v>
      </c>
      <c r="F1717" t="str">
        <f t="shared" si="26"/>
        <v>PSFÆ-p; Lene Halling Hastrup: Care pathways and: 8152111000</v>
      </c>
    </row>
    <row r="1718" spans="2:6" x14ac:dyDescent="0.25">
      <c r="B1718" t="s">
        <v>8945</v>
      </c>
      <c r="C1718" s="306">
        <v>8152038000</v>
      </c>
      <c r="D1718" s="306" t="s">
        <v>8359</v>
      </c>
      <c r="E1718" s="306" t="s">
        <v>3584</v>
      </c>
      <c r="F1718" t="str">
        <f t="shared" si="26"/>
        <v>PSFÆ-p; Lene Lauge Berring - Deeskalering: 8152038000</v>
      </c>
    </row>
    <row r="1719" spans="2:6" x14ac:dyDescent="0.25">
      <c r="B1719" t="s">
        <v>8948</v>
      </c>
      <c r="C1719" s="306">
        <v>8152070000</v>
      </c>
      <c r="D1719" s="306" t="s">
        <v>8359</v>
      </c>
      <c r="E1719" s="306" t="s">
        <v>3616</v>
      </c>
      <c r="F1719" t="str">
        <f t="shared" si="26"/>
        <v>PSFÆ-p; Michael Haurum Marcussen: Effekt af int.: 8152070000</v>
      </c>
    </row>
    <row r="1720" spans="2:6" x14ac:dyDescent="0.25">
      <c r="B1720" t="s">
        <v>11151</v>
      </c>
      <c r="C1720" s="306">
        <v>8152148000</v>
      </c>
      <c r="D1720" s="306" t="s">
        <v>8359</v>
      </c>
      <c r="E1720" s="306" t="s">
        <v>10451</v>
      </c>
      <c r="F1720" t="str">
        <f t="shared" si="26"/>
        <v>PSFÆ-p; Networked-Based recovery: 8152148000</v>
      </c>
    </row>
    <row r="1721" spans="2:6" x14ac:dyDescent="0.25">
      <c r="B1721" t="s">
        <v>8969</v>
      </c>
      <c r="C1721" s="306">
        <v>8152135000</v>
      </c>
      <c r="D1721" s="306" t="s">
        <v>8359</v>
      </c>
      <c r="E1721" s="306" t="s">
        <v>8373</v>
      </c>
      <c r="F1721" t="str">
        <f t="shared" si="26"/>
        <v>PSFÆ-p; Ole Jacob Storebø: RCT kontrol behandli.: 8152135000</v>
      </c>
    </row>
    <row r="1722" spans="2:6" x14ac:dyDescent="0.25">
      <c r="B1722" t="s">
        <v>8951</v>
      </c>
      <c r="C1722" s="306">
        <v>8152087000</v>
      </c>
      <c r="D1722" s="306" t="s">
        <v>8359</v>
      </c>
      <c r="E1722" s="306" t="s">
        <v>3634</v>
      </c>
      <c r="F1722" t="str">
        <f t="shared" si="26"/>
        <v>PSFÆ-p; Ole Jakob Storebø, PRISMA-projekt: 8152087000</v>
      </c>
    </row>
    <row r="1723" spans="2:6" x14ac:dyDescent="0.25">
      <c r="B1723" t="s">
        <v>8952</v>
      </c>
      <c r="C1723" s="306">
        <v>8152100000</v>
      </c>
      <c r="D1723" s="306" t="s">
        <v>8359</v>
      </c>
      <c r="E1723" s="306" t="s">
        <v>3647</v>
      </c>
      <c r="F1723" t="str">
        <f t="shared" si="26"/>
        <v>PSFÆ-p; Stephen Austin, E11010 IMPACHS: 8152100000</v>
      </c>
    </row>
    <row r="1724" spans="2:6" x14ac:dyDescent="0.25">
      <c r="B1724" t="s">
        <v>8955</v>
      </c>
      <c r="C1724" s="306">
        <v>8152118000</v>
      </c>
      <c r="D1724" s="306" t="s">
        <v>8359</v>
      </c>
      <c r="E1724" s="306" t="s">
        <v>3665</v>
      </c>
      <c r="F1724" t="str">
        <f t="shared" si="26"/>
        <v>PSFÆ-p; Sundhedsøkonomisk analyse af brugerstyr.: 8152118000</v>
      </c>
    </row>
    <row r="1725" spans="2:6" x14ac:dyDescent="0.25">
      <c r="B1725" t="s">
        <v>8942</v>
      </c>
      <c r="C1725" s="306">
        <v>8152033000</v>
      </c>
      <c r="D1725" s="306" t="s">
        <v>8359</v>
      </c>
      <c r="E1725" s="306" t="s">
        <v>3579</v>
      </c>
      <c r="F1725" t="str">
        <f t="shared" si="26"/>
        <v>PSFÆ-p; Svend Christensen - Afprøvning af netvæ.: 8152033000</v>
      </c>
    </row>
    <row r="1726" spans="2:6" x14ac:dyDescent="0.25">
      <c r="B1726" t="s">
        <v>8943</v>
      </c>
      <c r="C1726" s="306">
        <v>8152034000</v>
      </c>
      <c r="D1726" s="306" t="s">
        <v>8359</v>
      </c>
      <c r="E1726" s="306" t="s">
        <v>3580</v>
      </c>
      <c r="F1726" t="str">
        <f t="shared" si="26"/>
        <v>PSFÆ-p; Svend Christensen - Shared Care indsats: 8152034000</v>
      </c>
    </row>
    <row r="1727" spans="2:6" x14ac:dyDescent="0.25">
      <c r="B1727" t="s">
        <v>8950</v>
      </c>
      <c r="C1727" s="306">
        <v>8152084000</v>
      </c>
      <c r="D1727" s="306" t="s">
        <v>8359</v>
      </c>
      <c r="E1727" s="306" t="s">
        <v>3631</v>
      </c>
      <c r="F1727" t="str">
        <f t="shared" si="26"/>
        <v>PSFÆ-p; Svend Christensen - Udrulning af samarb.: 8152084000</v>
      </c>
    </row>
    <row r="1728" spans="2:6" x14ac:dyDescent="0.25">
      <c r="B1728" t="s">
        <v>8949</v>
      </c>
      <c r="C1728" s="306">
        <v>8152071000</v>
      </c>
      <c r="D1728" s="306" t="s">
        <v>8359</v>
      </c>
      <c r="E1728" s="306" t="s">
        <v>3617</v>
      </c>
      <c r="F1728" t="str">
        <f t="shared" si="26"/>
        <v>PSFÆ-p; Tine Stougaard Dall Harpøth: Mentalizin.: 8152071000</v>
      </c>
    </row>
    <row r="1729" spans="2:6" x14ac:dyDescent="0.25">
      <c r="B1729" t="s">
        <v>11156</v>
      </c>
      <c r="C1729" s="306">
        <v>8152153000</v>
      </c>
      <c r="D1729" s="306" t="s">
        <v>8359</v>
      </c>
      <c r="E1729" s="306" t="s">
        <v>10456</v>
      </c>
      <c r="F1729" t="str">
        <f t="shared" si="26"/>
        <v>PSFÆ-p; TRYGtræning i deeskalering: 8152153000</v>
      </c>
    </row>
    <row r="1730" spans="2:6" x14ac:dyDescent="0.25">
      <c r="B1730" t="s">
        <v>8946</v>
      </c>
      <c r="C1730" s="306">
        <v>8152054000</v>
      </c>
      <c r="D1730" s="306" t="s">
        <v>8359</v>
      </c>
      <c r="E1730" s="306" t="s">
        <v>3600</v>
      </c>
      <c r="F1730" t="str">
        <f t="shared" si="26"/>
        <v>PSFÆ-p; Åke Packness - 2. uddeling 2015: 8152054000</v>
      </c>
    </row>
    <row r="1731" spans="2:6" x14ac:dyDescent="0.25">
      <c r="B1731" t="s">
        <v>8944</v>
      </c>
      <c r="C1731" s="306">
        <v>8152035000</v>
      </c>
      <c r="D1731" s="306" t="s">
        <v>8359</v>
      </c>
      <c r="E1731" s="306" t="s">
        <v>3581</v>
      </c>
      <c r="F1731" t="str">
        <f t="shared" si="26"/>
        <v>PSFÆ-p; Åke Packness: 8152035000</v>
      </c>
    </row>
    <row r="1732" spans="2:6" x14ac:dyDescent="0.25">
      <c r="B1732" t="s">
        <v>7047</v>
      </c>
      <c r="C1732" s="304" t="s">
        <v>3828</v>
      </c>
      <c r="D1732" s="304" t="s">
        <v>3829</v>
      </c>
      <c r="E1732" s="304" t="s">
        <v>3830</v>
      </c>
      <c r="F1732" t="str">
        <f t="shared" si="26"/>
        <v>PSFÆPHDSTU; Psyk - FÆ - PHD-Studerende (K): 102-3390</v>
      </c>
    </row>
    <row r="1733" spans="2:6" x14ac:dyDescent="0.25">
      <c r="B1733" t="s">
        <v>9066</v>
      </c>
      <c r="C1733" s="304" t="s">
        <v>8506</v>
      </c>
      <c r="D1733" s="304" t="s">
        <v>3829</v>
      </c>
      <c r="E1733" s="304" t="s">
        <v>3830</v>
      </c>
      <c r="F1733" t="str">
        <f t="shared" si="26"/>
        <v>PSFÆPHDSTU; Psyk - FÆ - PHD-Studerende (K): 3390-2101</v>
      </c>
    </row>
    <row r="1734" spans="2:6" x14ac:dyDescent="0.25">
      <c r="B1734" t="s">
        <v>7166</v>
      </c>
      <c r="C1734" s="301" t="s">
        <v>4149</v>
      </c>
      <c r="D1734" s="301" t="s">
        <v>4150</v>
      </c>
      <c r="E1734" s="301" t="s">
        <v>4151</v>
      </c>
      <c r="F1734" t="str">
        <f t="shared" si="26"/>
        <v>PSFÆPRAKSI; Psyk - FÆ - Praksiskonsulenter: 811-3101</v>
      </c>
    </row>
    <row r="1735" spans="2:6" x14ac:dyDescent="0.25">
      <c r="B1735" t="s">
        <v>7057</v>
      </c>
      <c r="C1735" s="301" t="s">
        <v>3856</v>
      </c>
      <c r="D1735" s="301" t="s">
        <v>3857</v>
      </c>
      <c r="E1735" s="301" t="s">
        <v>3858</v>
      </c>
      <c r="F1735" t="str">
        <f t="shared" si="26"/>
        <v>PSFÆROBRUG; Psyk - FÆ - Enh. for brugerst. psykiatri: 105-3105</v>
      </c>
    </row>
    <row r="1736" spans="2:6" x14ac:dyDescent="0.25">
      <c r="B1736" t="s">
        <v>11191</v>
      </c>
      <c r="C1736" s="304" t="s">
        <v>10503</v>
      </c>
      <c r="D1736" s="304" t="s">
        <v>10504</v>
      </c>
      <c r="E1736" s="304" t="s">
        <v>10505</v>
      </c>
      <c r="F1736" t="str">
        <f t="shared" si="26"/>
        <v>PSFÆROSA; Psyk - FÆ - ROSA: 3397-2101</v>
      </c>
    </row>
    <row r="1737" spans="2:6" x14ac:dyDescent="0.25">
      <c r="B1737" t="s">
        <v>7043</v>
      </c>
      <c r="C1737" s="301" t="s">
        <v>3816</v>
      </c>
      <c r="D1737" s="301" t="s">
        <v>3817</v>
      </c>
      <c r="E1737" s="301" t="s">
        <v>3818</v>
      </c>
      <c r="F1737" t="str">
        <f t="shared" si="26"/>
        <v>PSFÆSLFORS; Psyk - FÆ - Psykiatrisk Forskningsenhed: 102-3360</v>
      </c>
    </row>
    <row r="1738" spans="2:6" x14ac:dyDescent="0.25">
      <c r="B1738" t="s">
        <v>9063</v>
      </c>
      <c r="C1738" s="304" t="s">
        <v>8503</v>
      </c>
      <c r="D1738" s="304" t="s">
        <v>3817</v>
      </c>
      <c r="E1738" s="304" t="s">
        <v>3818</v>
      </c>
      <c r="F1738" t="str">
        <f t="shared" si="26"/>
        <v>PSFÆSLFORS; Psyk - FÆ - Psykiatrisk Forskningsenhed: 3360-2107</v>
      </c>
    </row>
    <row r="1739" spans="2:6" x14ac:dyDescent="0.25">
      <c r="B1739" t="s">
        <v>11179</v>
      </c>
      <c r="C1739" s="306">
        <v>8152176000</v>
      </c>
      <c r="D1739" s="306" t="s">
        <v>10466</v>
      </c>
      <c r="E1739" s="306" t="s">
        <v>10480</v>
      </c>
      <c r="F1739" t="str">
        <f t="shared" ref="F1739:F1802" si="27">CONCATENATE(D1739,";"," ",E1739,":"," ",C1739)</f>
        <v>PSFÆSLFORS-p; Databaseprojekt – Dorthe Precht: 8152176000</v>
      </c>
    </row>
    <row r="1740" spans="2:6" x14ac:dyDescent="0.25">
      <c r="B1740" t="s">
        <v>11167</v>
      </c>
      <c r="C1740" s="306">
        <v>8152164000</v>
      </c>
      <c r="D1740" s="306" t="s">
        <v>10466</v>
      </c>
      <c r="E1740" s="306" t="s">
        <v>10468</v>
      </c>
      <c r="F1740" t="str">
        <f t="shared" si="27"/>
        <v>PSFÆSLFORS-p; HANSOME: 8152164000</v>
      </c>
    </row>
    <row r="1741" spans="2:6" x14ac:dyDescent="0.25">
      <c r="B1741" t="s">
        <v>11168</v>
      </c>
      <c r="C1741" s="306">
        <v>8152165000</v>
      </c>
      <c r="D1741" s="306" t="s">
        <v>10466</v>
      </c>
      <c r="E1741" s="306" t="s">
        <v>10469</v>
      </c>
      <c r="F1741" t="str">
        <f t="shared" si="27"/>
        <v>PSFÆSLFORS-p; M-GAB follow-up: 8152165000</v>
      </c>
    </row>
    <row r="1742" spans="2:6" x14ac:dyDescent="0.25">
      <c r="B1742" t="s">
        <v>11166</v>
      </c>
      <c r="C1742" s="306">
        <v>8152163000</v>
      </c>
      <c r="D1742" s="306" t="s">
        <v>10466</v>
      </c>
      <c r="E1742" s="306" t="s">
        <v>10467</v>
      </c>
      <c r="F1742" t="str">
        <f t="shared" si="27"/>
        <v>PSFÆSLFORS-p; PROM-PAD 2: 8152163000</v>
      </c>
    </row>
    <row r="1743" spans="2:6" x14ac:dyDescent="0.25">
      <c r="B1743" t="s">
        <v>11177</v>
      </c>
      <c r="C1743" s="306">
        <v>8152174000</v>
      </c>
      <c r="D1743" s="306" t="s">
        <v>10466</v>
      </c>
      <c r="E1743" s="306" t="s">
        <v>10478</v>
      </c>
      <c r="F1743" t="str">
        <f t="shared" si="27"/>
        <v>PSFÆSLFORS-p; PROM-PAD II - Ekstern: 8152174000</v>
      </c>
    </row>
    <row r="1744" spans="2:6" x14ac:dyDescent="0.25">
      <c r="B1744" t="s">
        <v>7020</v>
      </c>
      <c r="C1744" s="301" t="s">
        <v>3751</v>
      </c>
      <c r="D1744" s="301" t="s">
        <v>3752</v>
      </c>
      <c r="E1744" s="301" t="s">
        <v>3753</v>
      </c>
      <c r="F1744" t="str">
        <f t="shared" si="27"/>
        <v>PSFÆSLSERV; Psyk - FÆ - Fælles Service Slagelse: 102-3301</v>
      </c>
    </row>
    <row r="1745" spans="2:6" x14ac:dyDescent="0.25">
      <c r="B1745" t="s">
        <v>9036</v>
      </c>
      <c r="C1745" s="304" t="s">
        <v>8460</v>
      </c>
      <c r="D1745" s="304" t="s">
        <v>3752</v>
      </c>
      <c r="E1745" s="304" t="s">
        <v>3753</v>
      </c>
      <c r="F1745" t="str">
        <f t="shared" si="27"/>
        <v>PSFÆSLSERV; Psyk - FÆ - Fælles Service Slagelse: 3301-2101</v>
      </c>
    </row>
    <row r="1746" spans="2:6" x14ac:dyDescent="0.25">
      <c r="B1746" t="s">
        <v>7039</v>
      </c>
      <c r="C1746" s="301" t="s">
        <v>3804</v>
      </c>
      <c r="D1746" s="301" t="s">
        <v>3805</v>
      </c>
      <c r="E1746" s="301" t="s">
        <v>3806</v>
      </c>
      <c r="F1746" t="str">
        <f t="shared" si="27"/>
        <v>PSFÆSLVISI; Psyk - FÆ - Psykiatrisk Visitationsklin.: 102-3349</v>
      </c>
    </row>
    <row r="1747" spans="2:6" x14ac:dyDescent="0.25">
      <c r="B1747" t="s">
        <v>9059</v>
      </c>
      <c r="C1747" s="304" t="s">
        <v>8499</v>
      </c>
      <c r="D1747" s="304" t="s">
        <v>3805</v>
      </c>
      <c r="E1747" s="304" t="s">
        <v>3806</v>
      </c>
      <c r="F1747" t="str">
        <f t="shared" si="27"/>
        <v>PSFÆSLVISI; Psyk - FÆ - Psykiatrisk Visitationsklin.: 3349-2105</v>
      </c>
    </row>
    <row r="1748" spans="2:6" x14ac:dyDescent="0.25">
      <c r="B1748" t="s">
        <v>7141</v>
      </c>
      <c r="C1748" s="301" t="s">
        <v>4086</v>
      </c>
      <c r="D1748" s="301" t="s">
        <v>4087</v>
      </c>
      <c r="E1748" s="301" t="s">
        <v>4088</v>
      </c>
      <c r="F1748" t="str">
        <f t="shared" si="27"/>
        <v>PSFÆSPUDSY; Psyk - FÆ - Specialudd. af sygeplej. (K): 2101-3303</v>
      </c>
    </row>
    <row r="1749" spans="2:6" x14ac:dyDescent="0.25">
      <c r="B1749" t="s">
        <v>9038</v>
      </c>
      <c r="C1749" s="304" t="s">
        <v>8462</v>
      </c>
      <c r="D1749" s="304" t="s">
        <v>4087</v>
      </c>
      <c r="E1749" s="304" t="s">
        <v>4088</v>
      </c>
      <c r="F1749" t="str">
        <f t="shared" si="27"/>
        <v>PSFÆSPUDSY; Psyk - FÆ - Specialudd. af sygeplej. (K): 3303-2101</v>
      </c>
    </row>
    <row r="1750" spans="2:6" x14ac:dyDescent="0.25">
      <c r="B1750" t="s">
        <v>7055</v>
      </c>
      <c r="C1750" s="301" t="s">
        <v>3850</v>
      </c>
      <c r="D1750" s="301" t="s">
        <v>3851</v>
      </c>
      <c r="E1750" s="301" t="s">
        <v>3852</v>
      </c>
      <c r="F1750" t="str">
        <f t="shared" si="27"/>
        <v>PSFÆST; Psyk - FÆ - Stabsoverlægefunktionen: 105-3103</v>
      </c>
    </row>
    <row r="1751" spans="2:6" x14ac:dyDescent="0.25">
      <c r="B1751" t="s">
        <v>7056</v>
      </c>
      <c r="C1751" s="301" t="s">
        <v>3853</v>
      </c>
      <c r="D1751" s="301" t="s">
        <v>3854</v>
      </c>
      <c r="E1751" s="301" t="s">
        <v>3855</v>
      </c>
      <c r="F1751" t="str">
        <f t="shared" si="27"/>
        <v>PSFÆSTSEXO; Psyk - FÆ - St.overl. - Sexologikl. (K): 105-3104</v>
      </c>
    </row>
    <row r="1752" spans="2:6" x14ac:dyDescent="0.25">
      <c r="B1752" t="s">
        <v>7131</v>
      </c>
      <c r="C1752" s="301" t="s">
        <v>4063</v>
      </c>
      <c r="D1752" s="301" t="s">
        <v>4064</v>
      </c>
      <c r="E1752" s="301" t="s">
        <v>3806</v>
      </c>
      <c r="F1752" t="str">
        <f t="shared" si="27"/>
        <v>PSFÆVISITA; Psyk - FÆ - Psykiatrisk Visitationsklin.: 132-3106</v>
      </c>
    </row>
    <row r="1753" spans="2:6" x14ac:dyDescent="0.25">
      <c r="B1753" t="s">
        <v>11165</v>
      </c>
      <c r="C1753" s="306">
        <v>8152162000</v>
      </c>
      <c r="D1753" s="306" t="s">
        <v>3627</v>
      </c>
      <c r="E1753" s="306" t="s">
        <v>10465</v>
      </c>
      <c r="F1753" t="str">
        <f t="shared" si="27"/>
        <v>PS-p; Ali Abbas Shaker - Annuum: 8152162000</v>
      </c>
    </row>
    <row r="1754" spans="2:6" x14ac:dyDescent="0.25">
      <c r="B1754" t="s">
        <v>11161</v>
      </c>
      <c r="C1754" s="306">
        <v>8152158000</v>
      </c>
      <c r="D1754" s="306" t="s">
        <v>3627</v>
      </c>
      <c r="E1754" s="306" t="s">
        <v>10461</v>
      </c>
      <c r="F1754" t="str">
        <f t="shared" si="27"/>
        <v>PS-p; BPD medicin: 8152158000</v>
      </c>
    </row>
    <row r="1755" spans="2:6" x14ac:dyDescent="0.25">
      <c r="B1755" t="s">
        <v>8961</v>
      </c>
      <c r="C1755" s="306">
        <v>8152127000</v>
      </c>
      <c r="D1755" s="306" t="s">
        <v>3627</v>
      </c>
      <c r="E1755" s="306" t="s">
        <v>8365</v>
      </c>
      <c r="F1755" t="str">
        <f t="shared" si="27"/>
        <v>PS-p; Co-designing web-based psychoeducational: 8152127000</v>
      </c>
    </row>
    <row r="1756" spans="2:6" x14ac:dyDescent="0.25">
      <c r="B1756" t="s">
        <v>6936</v>
      </c>
      <c r="C1756" s="306">
        <v>8152090000</v>
      </c>
      <c r="D1756" s="306" t="s">
        <v>3627</v>
      </c>
      <c r="E1756" s="306" t="s">
        <v>3637</v>
      </c>
      <c r="F1756" t="str">
        <f t="shared" si="27"/>
        <v>PS-p; Erik Simonsen, Kognitive og affektive: 8152090000</v>
      </c>
    </row>
    <row r="1757" spans="2:6" x14ac:dyDescent="0.25">
      <c r="B1757" t="s">
        <v>6962</v>
      </c>
      <c r="C1757" s="306">
        <v>8152121000</v>
      </c>
      <c r="D1757" s="306" t="s">
        <v>3627</v>
      </c>
      <c r="E1757" s="306" t="s">
        <v>3667</v>
      </c>
      <c r="F1757" t="str">
        <f t="shared" si="27"/>
        <v>PS-p; Et styrket samarbejde mellem Psykiatrie.: 8152121000</v>
      </c>
    </row>
    <row r="1758" spans="2:6" x14ac:dyDescent="0.25">
      <c r="B1758" t="s">
        <v>11173</v>
      </c>
      <c r="C1758" s="306">
        <v>8152170000</v>
      </c>
      <c r="D1758" s="306" t="s">
        <v>3627</v>
      </c>
      <c r="E1758" s="306" t="s">
        <v>10474</v>
      </c>
      <c r="F1758" t="str">
        <f t="shared" si="27"/>
        <v>PS-p; First psychosis recovery: 8152170000</v>
      </c>
    </row>
    <row r="1759" spans="2:6" x14ac:dyDescent="0.25">
      <c r="B1759" t="s">
        <v>6946</v>
      </c>
      <c r="C1759" s="306">
        <v>8152101000</v>
      </c>
      <c r="D1759" s="306" t="s">
        <v>3627</v>
      </c>
      <c r="E1759" s="306" t="s">
        <v>3648</v>
      </c>
      <c r="F1759" t="str">
        <f t="shared" si="27"/>
        <v>PS-p; Innovationspuljen, Discovery, Beroligen.: 8152101000</v>
      </c>
    </row>
    <row r="1760" spans="2:6" x14ac:dyDescent="0.25">
      <c r="B1760" t="s">
        <v>6961</v>
      </c>
      <c r="C1760" s="306">
        <v>8152119000</v>
      </c>
      <c r="D1760" s="306" t="s">
        <v>3627</v>
      </c>
      <c r="E1760" s="306" t="s">
        <v>3666</v>
      </c>
      <c r="F1760" t="str">
        <f t="shared" si="27"/>
        <v>PS-p; Jonathan Lassen, annuum: 8152119000</v>
      </c>
    </row>
    <row r="1761" spans="2:6" x14ac:dyDescent="0.25">
      <c r="B1761" t="s">
        <v>6938</v>
      </c>
      <c r="C1761" s="306">
        <v>8152092000</v>
      </c>
      <c r="D1761" s="306" t="s">
        <v>3627</v>
      </c>
      <c r="E1761" s="306" t="s">
        <v>3639</v>
      </c>
      <c r="F1761" t="str">
        <f t="shared" si="27"/>
        <v>PS-p; Karl Erik Sandsten, Neurophysiological : 8152092000</v>
      </c>
    </row>
    <row r="1762" spans="2:6" x14ac:dyDescent="0.25">
      <c r="B1762" t="s">
        <v>6939</v>
      </c>
      <c r="C1762" s="306">
        <v>8152093000</v>
      </c>
      <c r="D1762" s="306" t="s">
        <v>3627</v>
      </c>
      <c r="E1762" s="306" t="s">
        <v>3640</v>
      </c>
      <c r="F1762" t="str">
        <f t="shared" si="27"/>
        <v>PS-p; Lene Lauge Berring - Proaktiv Positiv: 8152093000</v>
      </c>
    </row>
    <row r="1763" spans="2:6" x14ac:dyDescent="0.25">
      <c r="B1763" t="s">
        <v>6953</v>
      </c>
      <c r="C1763" s="306">
        <v>8152108000</v>
      </c>
      <c r="D1763" s="306" t="s">
        <v>3627</v>
      </c>
      <c r="E1763" s="306" t="s">
        <v>3655</v>
      </c>
      <c r="F1763" t="str">
        <f t="shared" si="27"/>
        <v>PS-p; Lene Lauge Berring, Kreative aktiviteter: 8152108000</v>
      </c>
    </row>
    <row r="1764" spans="2:6" x14ac:dyDescent="0.25">
      <c r="B1764" t="s">
        <v>6954</v>
      </c>
      <c r="C1764" s="306">
        <v>8152109000</v>
      </c>
      <c r="D1764" s="306" t="s">
        <v>3627</v>
      </c>
      <c r="E1764" s="309" t="s">
        <v>3656</v>
      </c>
      <c r="F1764" t="str">
        <f t="shared" si="27"/>
        <v>PS-p; Lene Lauge Berring,Web-based postvention: 8152109000</v>
      </c>
    </row>
    <row r="1765" spans="2:6" x14ac:dyDescent="0.25">
      <c r="B1765" t="s">
        <v>11164</v>
      </c>
      <c r="C1765" s="306">
        <v>8152161000</v>
      </c>
      <c r="D1765" s="306" t="s">
        <v>3627</v>
      </c>
      <c r="E1765" s="306" t="s">
        <v>10464</v>
      </c>
      <c r="F1765" t="str">
        <f t="shared" si="27"/>
        <v>PS-p; Lundbeckfonden – Forår 2020: 8152161000</v>
      </c>
    </row>
    <row r="1766" spans="2:6" x14ac:dyDescent="0.25">
      <c r="B1766" t="s">
        <v>6950</v>
      </c>
      <c r="C1766" s="306">
        <v>8152105000</v>
      </c>
      <c r="D1766" s="306" t="s">
        <v>3627</v>
      </c>
      <c r="E1766" s="306" t="s">
        <v>3652</v>
      </c>
      <c r="F1766" t="str">
        <f t="shared" si="27"/>
        <v>PS-p; Maria Willer Meisner, annuum: 8152105000</v>
      </c>
    </row>
    <row r="1767" spans="2:6" x14ac:dyDescent="0.25">
      <c r="B1767" t="s">
        <v>6940</v>
      </c>
      <c r="C1767" s="306">
        <v>8152094000</v>
      </c>
      <c r="D1767" s="306" t="s">
        <v>3627</v>
      </c>
      <c r="E1767" s="306" t="s">
        <v>3641</v>
      </c>
      <c r="F1767" t="str">
        <f t="shared" si="27"/>
        <v>PS-p; Medicinundervisning på kommunale botilb.: 8152094000</v>
      </c>
    </row>
    <row r="1768" spans="2:6" x14ac:dyDescent="0.25">
      <c r="B1768" t="s">
        <v>6944</v>
      </c>
      <c r="C1768" s="306">
        <v>8152098000</v>
      </c>
      <c r="D1768" s="306" t="s">
        <v>3627</v>
      </c>
      <c r="E1768" s="306" t="s">
        <v>3645</v>
      </c>
      <c r="F1768" t="str">
        <f t="shared" si="27"/>
        <v>PS-p; Mie Poulsgaard, Annuum: 8152098000</v>
      </c>
    </row>
    <row r="1769" spans="2:6" x14ac:dyDescent="0.25">
      <c r="B1769" t="s">
        <v>11170</v>
      </c>
      <c r="C1769" s="306">
        <v>8152167000</v>
      </c>
      <c r="D1769" s="306" t="s">
        <v>3627</v>
      </c>
      <c r="E1769" s="306" t="s">
        <v>10471</v>
      </c>
      <c r="F1769" t="str">
        <f t="shared" si="27"/>
        <v>PS-p; Peer-støtte til selvmordsefterladte: 8152167000</v>
      </c>
    </row>
    <row r="1770" spans="2:6" x14ac:dyDescent="0.25">
      <c r="B1770" t="s">
        <v>6929</v>
      </c>
      <c r="C1770" s="306">
        <v>8152081000</v>
      </c>
      <c r="D1770" s="306" t="s">
        <v>3627</v>
      </c>
      <c r="E1770" s="306" t="s">
        <v>3628</v>
      </c>
      <c r="F1770" t="str">
        <f t="shared" si="27"/>
        <v>PS-p; Psykiatriledelsen, RS-projekt: 8152081000</v>
      </c>
    </row>
    <row r="1771" spans="2:6" x14ac:dyDescent="0.25">
      <c r="B1771" t="s">
        <v>8960</v>
      </c>
      <c r="C1771" s="306">
        <v>8152126000</v>
      </c>
      <c r="D1771" s="306" t="s">
        <v>3627</v>
      </c>
      <c r="E1771" s="306" t="s">
        <v>8364</v>
      </c>
      <c r="F1771" t="str">
        <f t="shared" si="27"/>
        <v>PS-p; Regionale akutte udrykningstjenester: 8152126000</v>
      </c>
    </row>
    <row r="1772" spans="2:6" x14ac:dyDescent="0.25">
      <c r="B1772" t="s">
        <v>6963</v>
      </c>
      <c r="C1772" s="306">
        <v>8152122000</v>
      </c>
      <c r="D1772" s="306" t="s">
        <v>3627</v>
      </c>
      <c r="E1772" s="306" t="s">
        <v>3668</v>
      </c>
      <c r="F1772" t="str">
        <f t="shared" si="27"/>
        <v>PS-p; Sidse Arnfred - opbyggelse af videoteket: 8152122000</v>
      </c>
    </row>
    <row r="1773" spans="2:6" x14ac:dyDescent="0.25">
      <c r="B1773" t="s">
        <v>6941</v>
      </c>
      <c r="C1773" s="306">
        <v>8152095000</v>
      </c>
      <c r="D1773" s="306" t="s">
        <v>3627</v>
      </c>
      <c r="E1773" s="306" t="s">
        <v>3642</v>
      </c>
      <c r="F1773" t="str">
        <f t="shared" si="27"/>
        <v>PS-p; Sidse Arnfred: TRACT-RCT: 8152095000</v>
      </c>
    </row>
    <row r="1774" spans="2:6" x14ac:dyDescent="0.25">
      <c r="B1774" t="s">
        <v>6931</v>
      </c>
      <c r="C1774" s="306">
        <v>8152083000</v>
      </c>
      <c r="D1774" s="306" t="s">
        <v>3627</v>
      </c>
      <c r="E1774" s="306" t="s">
        <v>3630</v>
      </c>
      <c r="F1774" t="str">
        <f t="shared" si="27"/>
        <v>PS-p; Sidse Marie Arnfred, TRACT-Fidelity: 8152083000</v>
      </c>
    </row>
    <row r="1775" spans="2:6" x14ac:dyDescent="0.25">
      <c r="B1775" t="s">
        <v>6999</v>
      </c>
      <c r="C1775" s="306">
        <v>8159076000</v>
      </c>
      <c r="D1775" s="306" t="s">
        <v>3627</v>
      </c>
      <c r="E1775" s="306" t="s">
        <v>3704</v>
      </c>
      <c r="F1775" t="str">
        <f t="shared" si="27"/>
        <v>PS-p; Svend Chr. - Dobbeltdiagnosticerede: 8159076000</v>
      </c>
    </row>
    <row r="1776" spans="2:6" x14ac:dyDescent="0.25">
      <c r="B1776" t="s">
        <v>7000</v>
      </c>
      <c r="C1776" s="306">
        <v>8159077000</v>
      </c>
      <c r="D1776" s="306" t="s">
        <v>3627</v>
      </c>
      <c r="E1776" s="306" t="s">
        <v>3705</v>
      </c>
      <c r="F1776" t="str">
        <f t="shared" si="27"/>
        <v>PS-p; Svend Chr. - LEAN projekt - skizofreni: 8159077000</v>
      </c>
    </row>
    <row r="1777" spans="2:6" x14ac:dyDescent="0.25">
      <c r="B1777" t="s">
        <v>7001</v>
      </c>
      <c r="C1777" s="306">
        <v>8159078000</v>
      </c>
      <c r="D1777" s="306" t="s">
        <v>3627</v>
      </c>
      <c r="E1777" s="306" t="s">
        <v>3706</v>
      </c>
      <c r="F1777" t="str">
        <f t="shared" si="27"/>
        <v>PS-p; Svend Chr. - Samarbejdsmodel udredn. BU: 8159078000</v>
      </c>
    </row>
    <row r="1778" spans="2:6" x14ac:dyDescent="0.25">
      <c r="B1778" t="s">
        <v>7002</v>
      </c>
      <c r="C1778" s="306">
        <v>8159079000</v>
      </c>
      <c r="D1778" s="306" t="s">
        <v>3627</v>
      </c>
      <c r="E1778" s="306" t="s">
        <v>3707</v>
      </c>
      <c r="F1778" t="str">
        <f t="shared" si="27"/>
        <v>PS-p; Svend Chr. - Selvmordstruede børn/unge: 8159079000</v>
      </c>
    </row>
    <row r="1779" spans="2:6" x14ac:dyDescent="0.25">
      <c r="B1779" t="s">
        <v>6998</v>
      </c>
      <c r="C1779" s="306">
        <v>8159075000</v>
      </c>
      <c r="D1779" s="306" t="s">
        <v>3627</v>
      </c>
      <c r="E1779" s="306" t="s">
        <v>3703</v>
      </c>
      <c r="F1779" t="str">
        <f t="shared" si="27"/>
        <v>PS-p; Svend Chr. - Shared care - unge 15-25 år: 8159075000</v>
      </c>
    </row>
    <row r="1780" spans="2:6" x14ac:dyDescent="0.25">
      <c r="B1780" t="s">
        <v>6932</v>
      </c>
      <c r="C1780" s="306">
        <v>8152085000</v>
      </c>
      <c r="D1780" s="306" t="s">
        <v>3627</v>
      </c>
      <c r="E1780" s="306" t="s">
        <v>3632</v>
      </c>
      <c r="F1780" t="str">
        <f t="shared" si="27"/>
        <v>PS-p; Velux, Psykosocial rehabilitering af æl.: 8152085000</v>
      </c>
    </row>
    <row r="1781" spans="2:6" x14ac:dyDescent="0.25">
      <c r="B1781" t="s">
        <v>5638</v>
      </c>
      <c r="C1781" s="301" t="s">
        <v>704</v>
      </c>
      <c r="D1781" s="301" t="s">
        <v>705</v>
      </c>
      <c r="E1781" s="301" t="s">
        <v>706</v>
      </c>
      <c r="F1781" t="str">
        <f t="shared" si="27"/>
        <v>PSP-element; BG Kostfradrag: XG-0040334133-00001</v>
      </c>
    </row>
    <row r="1782" spans="2:6" x14ac:dyDescent="0.25">
      <c r="B1782" t="s">
        <v>5666</v>
      </c>
      <c r="C1782" s="301" t="s">
        <v>783</v>
      </c>
      <c r="D1782" s="301" t="s">
        <v>705</v>
      </c>
      <c r="E1782" s="301" t="s">
        <v>784</v>
      </c>
      <c r="F1782" t="str">
        <f t="shared" si="27"/>
        <v>PSP-element; BN-Højbovej 7 th. Kostfradrag: XG-2704213703-00001</v>
      </c>
    </row>
    <row r="1783" spans="2:6" x14ac:dyDescent="0.25">
      <c r="B1783" t="s">
        <v>8013</v>
      </c>
      <c r="C1783" s="301" t="s">
        <v>5426</v>
      </c>
      <c r="D1783" s="301" t="s">
        <v>705</v>
      </c>
      <c r="E1783" s="301" t="s">
        <v>5427</v>
      </c>
      <c r="F1783" t="str">
        <f t="shared" si="27"/>
        <v>PSP-element; Kostfradrag Skelbakken: XG-2401014805-00001</v>
      </c>
    </row>
    <row r="1784" spans="2:6" x14ac:dyDescent="0.25">
      <c r="B1784" t="s">
        <v>7999</v>
      </c>
      <c r="C1784" s="301" t="s">
        <v>5397</v>
      </c>
      <c r="D1784" s="301" t="s">
        <v>705</v>
      </c>
      <c r="E1784" s="301" t="s">
        <v>5398</v>
      </c>
      <c r="F1784" t="str">
        <f t="shared" si="27"/>
        <v>PSP-element; NO-Boligfradrag/gas og el/varme: XD-0000014672-00001</v>
      </c>
    </row>
    <row r="1785" spans="2:6" x14ac:dyDescent="0.25">
      <c r="B1785" t="s">
        <v>7186</v>
      </c>
      <c r="C1785" s="301" t="s">
        <v>4190</v>
      </c>
      <c r="D1785" s="301" t="s">
        <v>705</v>
      </c>
      <c r="E1785" s="301" t="s">
        <v>4191</v>
      </c>
      <c r="F1785" t="str">
        <f t="shared" si="27"/>
        <v>PSP-element; Partiskat: XG-6590486009-00001</v>
      </c>
    </row>
    <row r="1786" spans="2:6" x14ac:dyDescent="0.25">
      <c r="B1786" t="s">
        <v>5686</v>
      </c>
      <c r="C1786" s="301" t="s">
        <v>835</v>
      </c>
      <c r="D1786" s="301" t="s">
        <v>705</v>
      </c>
      <c r="E1786" s="301" t="s">
        <v>836</v>
      </c>
      <c r="F1786" t="str">
        <f t="shared" si="27"/>
        <v>PSP-element; Personaleforeningen: XG-6593070105-00001</v>
      </c>
    </row>
    <row r="1787" spans="2:6" x14ac:dyDescent="0.25">
      <c r="B1787" t="s">
        <v>6765</v>
      </c>
      <c r="C1787" s="301" t="s">
        <v>3378</v>
      </c>
      <c r="D1787" s="301" t="s">
        <v>705</v>
      </c>
      <c r="E1787" s="301" t="s">
        <v>3379</v>
      </c>
      <c r="F1787" t="str">
        <f t="shared" si="27"/>
        <v>PSP-element; PU-Døgn Kostfradrag: XG-6158500203-00001</v>
      </c>
    </row>
    <row r="1788" spans="2:6" x14ac:dyDescent="0.25">
      <c r="B1788" t="s">
        <v>8033</v>
      </c>
      <c r="C1788" s="301" t="s">
        <v>5472</v>
      </c>
      <c r="D1788" s="301" t="s">
        <v>705</v>
      </c>
      <c r="E1788" s="301" t="s">
        <v>5473</v>
      </c>
      <c r="F1788" t="str">
        <f t="shared" si="27"/>
        <v>PSP-element; SF-Afdøst Kostfradrag: XG-2501216707-00001</v>
      </c>
    </row>
    <row r="1789" spans="2:6" x14ac:dyDescent="0.25">
      <c r="B1789" t="s">
        <v>8034</v>
      </c>
      <c r="C1789" s="301" t="s">
        <v>5474</v>
      </c>
      <c r="D1789" s="301" t="s">
        <v>705</v>
      </c>
      <c r="E1789" s="301" t="s">
        <v>5475</v>
      </c>
      <c r="F1789" t="str">
        <f t="shared" si="27"/>
        <v>PSP-element; SFSTEVNSFO Personaleforening: XG-6595000104-00001</v>
      </c>
    </row>
    <row r="1790" spans="2:6" x14ac:dyDescent="0.25">
      <c r="B1790" t="s">
        <v>6321</v>
      </c>
      <c r="C1790" s="301" t="s">
        <v>2275</v>
      </c>
      <c r="D1790" s="301" t="s">
        <v>705</v>
      </c>
      <c r="E1790" s="301" t="s">
        <v>1972</v>
      </c>
      <c r="F1790" t="str">
        <f t="shared" si="27"/>
        <v>PSP-element; SY-NYMOTION: XG-0007172204-00001</v>
      </c>
    </row>
    <row r="1791" spans="2:6" x14ac:dyDescent="0.25">
      <c r="B1791" t="s">
        <v>6751</v>
      </c>
      <c r="C1791" s="301" t="s">
        <v>3342</v>
      </c>
      <c r="D1791" s="301" t="s">
        <v>705</v>
      </c>
      <c r="E1791" s="301" t="s">
        <v>3343</v>
      </c>
      <c r="F1791" t="str">
        <f t="shared" si="27"/>
        <v>PSP-element; SY-NÆMOTION: XG-0007172602-00001</v>
      </c>
    </row>
    <row r="1792" spans="2:6" x14ac:dyDescent="0.25">
      <c r="B1792" t="s">
        <v>6750</v>
      </c>
      <c r="C1792" s="301" t="s">
        <v>3340</v>
      </c>
      <c r="D1792" s="301" t="s">
        <v>705</v>
      </c>
      <c r="E1792" s="301" t="s">
        <v>3341</v>
      </c>
      <c r="F1792" t="str">
        <f t="shared" si="27"/>
        <v>PSP-element; SY-SLMEDIFROKOST: XG-0001125301-00001</v>
      </c>
    </row>
    <row r="1793" spans="2:6" x14ac:dyDescent="0.25">
      <c r="B1793" t="s">
        <v>6752</v>
      </c>
      <c r="C1793" s="301" t="s">
        <v>3344</v>
      </c>
      <c r="D1793" s="301" t="s">
        <v>705</v>
      </c>
      <c r="E1793" s="301" t="s">
        <v>3345</v>
      </c>
      <c r="F1793" t="str">
        <f t="shared" si="27"/>
        <v>PSP-element; SY-SLMOTION: XG-0007172906-00001</v>
      </c>
    </row>
    <row r="1794" spans="2:6" x14ac:dyDescent="0.25">
      <c r="B1794" t="s">
        <v>7035</v>
      </c>
      <c r="C1794" s="301" t="s">
        <v>3792</v>
      </c>
      <c r="D1794" s="301" t="s">
        <v>3793</v>
      </c>
      <c r="E1794" s="301" t="s">
        <v>3794</v>
      </c>
      <c r="F1794" t="str">
        <f t="shared" si="27"/>
        <v>PSRE01LED; Psyk. Slag. - Afsnitsledelse SL10 SL11: 102-3344</v>
      </c>
    </row>
    <row r="1795" spans="2:6" x14ac:dyDescent="0.25">
      <c r="B1795" t="s">
        <v>9056</v>
      </c>
      <c r="C1795" s="304" t="s">
        <v>8491</v>
      </c>
      <c r="D1795" s="304" t="s">
        <v>3793</v>
      </c>
      <c r="E1795" s="304" t="s">
        <v>8492</v>
      </c>
      <c r="F1795" t="str">
        <f t="shared" si="27"/>
        <v>PSRE01LED; Psyk. Slag. - Afsnitsledelse SL10: 3345-2250</v>
      </c>
    </row>
    <row r="1796" spans="2:6" x14ac:dyDescent="0.25">
      <c r="B1796" t="s">
        <v>7036</v>
      </c>
      <c r="C1796" s="301" t="s">
        <v>3795</v>
      </c>
      <c r="D1796" s="301" t="s">
        <v>3796</v>
      </c>
      <c r="E1796" s="301" t="s">
        <v>3797</v>
      </c>
      <c r="F1796" t="str">
        <f t="shared" si="27"/>
        <v>PSRE01SL10; Psyk. Slag. - Afsnit SL 10: 102-3345</v>
      </c>
    </row>
    <row r="1797" spans="2:6" x14ac:dyDescent="0.25">
      <c r="B1797" t="s">
        <v>7038</v>
      </c>
      <c r="C1797" s="301" t="s">
        <v>3801</v>
      </c>
      <c r="D1797" s="301" t="s">
        <v>3802</v>
      </c>
      <c r="E1797" s="301" t="s">
        <v>3803</v>
      </c>
      <c r="F1797" t="str">
        <f t="shared" si="27"/>
        <v>PSRE345LED; Psyk. Slag. - Afsnitsled. SL13 SL14 SL15: 102-3348</v>
      </c>
    </row>
    <row r="1798" spans="2:6" x14ac:dyDescent="0.25">
      <c r="B1798" t="s">
        <v>9058</v>
      </c>
      <c r="C1798" s="304" t="s">
        <v>8498</v>
      </c>
      <c r="D1798" s="304" t="s">
        <v>3802</v>
      </c>
      <c r="E1798" s="304" t="s">
        <v>3803</v>
      </c>
      <c r="F1798" t="str">
        <f t="shared" si="27"/>
        <v>PSRE345LED; Psyk. Slag. - Afsnitsled. SL13 SL14 SL15: 3348-2250</v>
      </c>
    </row>
    <row r="1799" spans="2:6" x14ac:dyDescent="0.25">
      <c r="B1799" t="s">
        <v>7040</v>
      </c>
      <c r="C1799" s="301" t="s">
        <v>3807</v>
      </c>
      <c r="D1799" s="301" t="s">
        <v>3808</v>
      </c>
      <c r="E1799" s="301" t="s">
        <v>3809</v>
      </c>
      <c r="F1799" t="str">
        <f t="shared" si="27"/>
        <v>PSRE345S13; Psyk. Slag. - Sikringsafd. afsnit SL 13: 102-3350</v>
      </c>
    </row>
    <row r="1800" spans="2:6" x14ac:dyDescent="0.25">
      <c r="B1800" t="s">
        <v>9060</v>
      </c>
      <c r="C1800" s="304" t="s">
        <v>8500</v>
      </c>
      <c r="D1800" s="304" t="s">
        <v>3808</v>
      </c>
      <c r="E1800" s="304" t="s">
        <v>3809</v>
      </c>
      <c r="F1800" t="str">
        <f t="shared" si="27"/>
        <v>PSRE345S13; Psyk. Slag. - Sikringsafd. afsnit SL 13: 3350-2250</v>
      </c>
    </row>
    <row r="1801" spans="2:6" x14ac:dyDescent="0.25">
      <c r="B1801" t="s">
        <v>7041</v>
      </c>
      <c r="C1801" s="301" t="s">
        <v>3810</v>
      </c>
      <c r="D1801" s="301" t="s">
        <v>3811</v>
      </c>
      <c r="E1801" s="301" t="s">
        <v>3812</v>
      </c>
      <c r="F1801" t="str">
        <f t="shared" si="27"/>
        <v>PSRE345S14; Psyk. Slag. - Sikringsafd. afsnit SL 14: 102-3351</v>
      </c>
    </row>
    <row r="1802" spans="2:6" x14ac:dyDescent="0.25">
      <c r="B1802" t="s">
        <v>9061</v>
      </c>
      <c r="C1802" s="304" t="s">
        <v>8501</v>
      </c>
      <c r="D1802" s="304" t="s">
        <v>3811</v>
      </c>
      <c r="E1802" s="304" t="s">
        <v>3812</v>
      </c>
      <c r="F1802" t="str">
        <f t="shared" si="27"/>
        <v>PSRE345S14; Psyk. Slag. - Sikringsafd. afsnit SL 14: 3351-2250</v>
      </c>
    </row>
    <row r="1803" spans="2:6" x14ac:dyDescent="0.25">
      <c r="B1803" t="s">
        <v>7042</v>
      </c>
      <c r="C1803" s="301" t="s">
        <v>3813</v>
      </c>
      <c r="D1803" s="301" t="s">
        <v>3814</v>
      </c>
      <c r="E1803" s="301" t="s">
        <v>3815</v>
      </c>
      <c r="F1803" t="str">
        <f t="shared" ref="F1803:F1866" si="28">CONCATENATE(D1803,";"," ",E1803,":"," ",C1803)</f>
        <v>PSRE345S15; Psyk. Slag. - Sikringsafd. afsnit SL 15: 102-3352</v>
      </c>
    </row>
    <row r="1804" spans="2:6" x14ac:dyDescent="0.25">
      <c r="B1804" t="s">
        <v>9062</v>
      </c>
      <c r="C1804" s="304" t="s">
        <v>8502</v>
      </c>
      <c r="D1804" s="304" t="s">
        <v>3814</v>
      </c>
      <c r="E1804" s="304" t="s">
        <v>3815</v>
      </c>
      <c r="F1804" t="str">
        <f t="shared" si="28"/>
        <v>PSRE345S15; Psyk. Slag. - Sikringsafd. afsnit SL 15: 3352-2250</v>
      </c>
    </row>
    <row r="1805" spans="2:6" x14ac:dyDescent="0.25">
      <c r="B1805" t="s">
        <v>7032</v>
      </c>
      <c r="C1805" s="301" t="s">
        <v>3783</v>
      </c>
      <c r="D1805" s="301" t="s">
        <v>3784</v>
      </c>
      <c r="E1805" s="301" t="s">
        <v>3785</v>
      </c>
      <c r="F1805" t="str">
        <f t="shared" si="28"/>
        <v>PSRE89LED; Psyk. Slag. - Afsnitsledelse SL8 SL9: 102-3341</v>
      </c>
    </row>
    <row r="1806" spans="2:6" x14ac:dyDescent="0.25">
      <c r="B1806" t="s">
        <v>7037</v>
      </c>
      <c r="C1806" s="301" t="s">
        <v>3798</v>
      </c>
      <c r="D1806" s="301" t="s">
        <v>3799</v>
      </c>
      <c r="E1806" s="301" t="s">
        <v>3800</v>
      </c>
      <c r="F1806" t="str">
        <f t="shared" si="28"/>
        <v>PSRE89SL11; Psyk. Slag. - Afsnit SL 11: 102-3346</v>
      </c>
    </row>
    <row r="1807" spans="2:6" x14ac:dyDescent="0.25">
      <c r="B1807" t="s">
        <v>7033</v>
      </c>
      <c r="C1807" s="301" t="s">
        <v>3786</v>
      </c>
      <c r="D1807" s="301" t="s">
        <v>3787</v>
      </c>
      <c r="E1807" s="301" t="s">
        <v>3788</v>
      </c>
      <c r="F1807" t="str">
        <f t="shared" si="28"/>
        <v>PSRE89SL8; Psyk. Slag. - Afsnit SL 8: 102-3342</v>
      </c>
    </row>
    <row r="1808" spans="2:6" x14ac:dyDescent="0.25">
      <c r="B1808" t="s">
        <v>7034</v>
      </c>
      <c r="C1808" s="301" t="s">
        <v>3789</v>
      </c>
      <c r="D1808" s="301" t="s">
        <v>3790</v>
      </c>
      <c r="E1808" s="301" t="s">
        <v>3791</v>
      </c>
      <c r="F1808" t="str">
        <f t="shared" si="28"/>
        <v>PSRE89SL9; Psyk. Slag. - Afsnit SL 9: 102-3343</v>
      </c>
    </row>
    <row r="1809" spans="2:6" x14ac:dyDescent="0.25">
      <c r="B1809" t="s">
        <v>7019</v>
      </c>
      <c r="C1809" s="301" t="s">
        <v>3748</v>
      </c>
      <c r="D1809" s="301" t="s">
        <v>3749</v>
      </c>
      <c r="E1809" s="301" t="s">
        <v>3750</v>
      </c>
      <c r="F1809" t="str">
        <f t="shared" si="28"/>
        <v>PSREKOMPCT; Psyk. Slag. - Retspsyk. kompetencecenter: 102-3253</v>
      </c>
    </row>
    <row r="1810" spans="2:6" x14ac:dyDescent="0.25">
      <c r="B1810" t="s">
        <v>9025</v>
      </c>
      <c r="C1810" s="304" t="s">
        <v>8443</v>
      </c>
      <c r="D1810" s="304" t="s">
        <v>3749</v>
      </c>
      <c r="E1810" s="304" t="s">
        <v>8444</v>
      </c>
      <c r="F1810" t="str">
        <f t="shared" si="28"/>
        <v>PSREKOMPCT; Psyk. Slag.-Retspsyk. Opsøgende Team: 3253-2250</v>
      </c>
    </row>
    <row r="1811" spans="2:6" x14ac:dyDescent="0.25">
      <c r="B1811" t="s">
        <v>9057</v>
      </c>
      <c r="C1811" s="304" t="s">
        <v>8493</v>
      </c>
      <c r="D1811" s="304" t="s">
        <v>8494</v>
      </c>
      <c r="E1811" s="304" t="s">
        <v>8495</v>
      </c>
      <c r="F1811" t="str">
        <f t="shared" si="28"/>
        <v>PSRELED11; Psyk. Slag. - Afsnitsledelse SL11: 3346-2250</v>
      </c>
    </row>
    <row r="1812" spans="2:6" x14ac:dyDescent="0.25">
      <c r="B1812" t="s">
        <v>9054</v>
      </c>
      <c r="C1812" s="304" t="s">
        <v>8485</v>
      </c>
      <c r="D1812" s="304" t="s">
        <v>8486</v>
      </c>
      <c r="E1812" s="304" t="s">
        <v>8487</v>
      </c>
      <c r="F1812" t="str">
        <f t="shared" si="28"/>
        <v>PSRESL8LED; Psyk. Slag. - Afsnitsledelse SL8: 3342-2250</v>
      </c>
    </row>
    <row r="1813" spans="2:6" x14ac:dyDescent="0.25">
      <c r="B1813" t="s">
        <v>9055</v>
      </c>
      <c r="C1813" s="304" t="s">
        <v>8488</v>
      </c>
      <c r="D1813" s="304" t="s">
        <v>8489</v>
      </c>
      <c r="E1813" s="304" t="s">
        <v>8490</v>
      </c>
      <c r="F1813" t="str">
        <f t="shared" si="28"/>
        <v>PSRESL9LED; Psyk. Slag. - Afsnitsledelse SL9: 3343-2250</v>
      </c>
    </row>
    <row r="1814" spans="2:6" x14ac:dyDescent="0.25">
      <c r="B1814" t="s">
        <v>9922</v>
      </c>
      <c r="C1814" s="306" t="s">
        <v>8496</v>
      </c>
      <c r="D1814" s="306" t="s">
        <v>8497</v>
      </c>
      <c r="E1814" s="306" t="s">
        <v>9465</v>
      </c>
      <c r="F1814" t="str">
        <f t="shared" si="28"/>
        <v>PSRESVID; Psyk - Afd. For Rets. Svøm. - Idræt (K): 3347-2250</v>
      </c>
    </row>
    <row r="1815" spans="2:6" x14ac:dyDescent="0.25">
      <c r="B1815" t="s">
        <v>7031</v>
      </c>
      <c r="C1815" s="301" t="s">
        <v>3780</v>
      </c>
      <c r="D1815" s="301" t="s">
        <v>3781</v>
      </c>
      <c r="E1815" s="301" t="s">
        <v>3782</v>
      </c>
      <c r="F1815" t="str">
        <f t="shared" si="28"/>
        <v>PSRETS; Psyk - Afd. for Retspsykiatri: 102-3340</v>
      </c>
    </row>
    <row r="1816" spans="2:6" x14ac:dyDescent="0.25">
      <c r="B1816" t="s">
        <v>7162</v>
      </c>
      <c r="C1816" s="301" t="s">
        <v>4140</v>
      </c>
      <c r="D1816" s="301" t="s">
        <v>3781</v>
      </c>
      <c r="E1816" s="301" t="s">
        <v>3782</v>
      </c>
      <c r="F1816" t="str">
        <f t="shared" si="28"/>
        <v>PSRETS; Psyk - Afd. for Retspsykiatri: 2250-3250</v>
      </c>
    </row>
    <row r="1817" spans="2:6" x14ac:dyDescent="0.25">
      <c r="B1817" t="s">
        <v>9053</v>
      </c>
      <c r="C1817" s="304" t="s">
        <v>8484</v>
      </c>
      <c r="D1817" s="304" t="s">
        <v>3781</v>
      </c>
      <c r="E1817" s="304" t="s">
        <v>3782</v>
      </c>
      <c r="F1817" t="str">
        <f t="shared" si="28"/>
        <v>PSRETS; Psyk - Afd. for Retspsykiatri: 3340-2250</v>
      </c>
    </row>
    <row r="1818" spans="2:6" x14ac:dyDescent="0.25">
      <c r="B1818" t="s">
        <v>7096</v>
      </c>
      <c r="C1818" s="301" t="s">
        <v>3966</v>
      </c>
      <c r="D1818" s="301" t="s">
        <v>3967</v>
      </c>
      <c r="E1818" s="301" t="s">
        <v>3797</v>
      </c>
      <c r="F1818" t="str">
        <f t="shared" si="28"/>
        <v>PSRETS10; Psyk. Slag. - Afsnit SL 10: 107-3264</v>
      </c>
    </row>
    <row r="1819" spans="2:6" x14ac:dyDescent="0.25">
      <c r="B1819" t="s">
        <v>7109</v>
      </c>
      <c r="C1819" s="301" t="s">
        <v>4002</v>
      </c>
      <c r="D1819" s="301" t="s">
        <v>4003</v>
      </c>
      <c r="E1819" s="301" t="s">
        <v>3800</v>
      </c>
      <c r="F1819" t="str">
        <f t="shared" si="28"/>
        <v>PSRETS11; Psyk. Slag. - Afsnit SL 11: 108-3187</v>
      </c>
    </row>
    <row r="1820" spans="2:6" x14ac:dyDescent="0.25">
      <c r="B1820" t="s">
        <v>7095</v>
      </c>
      <c r="C1820" s="301" t="s">
        <v>3964</v>
      </c>
      <c r="D1820" s="301" t="s">
        <v>3965</v>
      </c>
      <c r="E1820" s="301" t="s">
        <v>3809</v>
      </c>
      <c r="F1820" t="str">
        <f t="shared" si="28"/>
        <v>PSRETS13; Psyk. Slag. - Sikringsafd. afsnit SL 13: 107-3263</v>
      </c>
    </row>
    <row r="1821" spans="2:6" x14ac:dyDescent="0.25">
      <c r="B1821" t="s">
        <v>7093</v>
      </c>
      <c r="C1821" s="301" t="s">
        <v>3960</v>
      </c>
      <c r="D1821" s="301" t="s">
        <v>3961</v>
      </c>
      <c r="E1821" s="301" t="s">
        <v>3812</v>
      </c>
      <c r="F1821" t="str">
        <f t="shared" si="28"/>
        <v>PSRETS14; Psyk. Slag. - Sikringsafd. afsnit SL 14: 107-3261</v>
      </c>
    </row>
    <row r="1822" spans="2:6" x14ac:dyDescent="0.25">
      <c r="B1822" t="s">
        <v>7094</v>
      </c>
      <c r="C1822" s="301" t="s">
        <v>3962</v>
      </c>
      <c r="D1822" s="301" t="s">
        <v>3963</v>
      </c>
      <c r="E1822" s="301" t="s">
        <v>3815</v>
      </c>
      <c r="F1822" t="str">
        <f t="shared" si="28"/>
        <v>PSRETS15; Psyk. Slag. - Sikringsafd. afsnit SL 15: 107-3262</v>
      </c>
    </row>
    <row r="1823" spans="2:6" x14ac:dyDescent="0.25">
      <c r="B1823" t="s">
        <v>7097</v>
      </c>
      <c r="C1823" s="301" t="s">
        <v>3968</v>
      </c>
      <c r="D1823" s="301" t="s">
        <v>3969</v>
      </c>
      <c r="E1823" s="301" t="s">
        <v>3788</v>
      </c>
      <c r="F1823" t="str">
        <f t="shared" si="28"/>
        <v>PSRETS8; Psyk. Slag. - Afsnit SL 8: 107-3265</v>
      </c>
    </row>
    <row r="1824" spans="2:6" x14ac:dyDescent="0.25">
      <c r="B1824" t="s">
        <v>7091</v>
      </c>
      <c r="C1824" s="301" t="s">
        <v>3954</v>
      </c>
      <c r="D1824" s="301" t="s">
        <v>3955</v>
      </c>
      <c r="E1824" s="301" t="s">
        <v>3956</v>
      </c>
      <c r="F1824" t="str">
        <f t="shared" si="28"/>
        <v>PSRETSIDRÆ; Stoppet enhed (478): 107-3254</v>
      </c>
    </row>
    <row r="1825" spans="2:6" x14ac:dyDescent="0.25">
      <c r="B1825" t="s">
        <v>6951</v>
      </c>
      <c r="C1825" s="306">
        <v>8152106000</v>
      </c>
      <c r="D1825" s="306" t="s">
        <v>3598</v>
      </c>
      <c r="E1825" s="306" t="s">
        <v>3653</v>
      </c>
      <c r="F1825" t="str">
        <f t="shared" si="28"/>
        <v>PSRETS-p; Heidi Petersen, Den regionale kompetenc.: 8152106000</v>
      </c>
    </row>
    <row r="1826" spans="2:6" x14ac:dyDescent="0.25">
      <c r="B1826" t="s">
        <v>8958</v>
      </c>
      <c r="C1826" s="306">
        <v>8152124000</v>
      </c>
      <c r="D1826" s="306" t="s">
        <v>3598</v>
      </c>
      <c r="E1826" s="306" t="s">
        <v>8363</v>
      </c>
      <c r="F1826" t="str">
        <f t="shared" si="28"/>
        <v>PSRETS-p; Kirstine Højgaard Dichmann: Terapi_Rets.: 8152124000</v>
      </c>
    </row>
    <row r="1827" spans="2:6" x14ac:dyDescent="0.25">
      <c r="B1827" t="s">
        <v>8959</v>
      </c>
      <c r="C1827" s="306">
        <v>8152125000</v>
      </c>
      <c r="D1827" s="306" t="s">
        <v>3598</v>
      </c>
      <c r="E1827" s="306" t="s">
        <v>8363</v>
      </c>
      <c r="F1827" t="str">
        <f t="shared" si="28"/>
        <v>PSRETS-p; Kirstine Højgaard Dichmann: Terapi_Rets.: 8152125000</v>
      </c>
    </row>
    <row r="1828" spans="2:6" x14ac:dyDescent="0.25">
      <c r="B1828" t="s">
        <v>6905</v>
      </c>
      <c r="C1828" s="306">
        <v>8152053000</v>
      </c>
      <c r="D1828" s="306" t="s">
        <v>3598</v>
      </c>
      <c r="E1828" s="306" t="s">
        <v>3599</v>
      </c>
      <c r="F1828" t="str">
        <f t="shared" si="28"/>
        <v>PSRETS-p; M. Thomsen - Neuro BPD - Københavns Uni.: 8152053000</v>
      </c>
    </row>
    <row r="1829" spans="2:6" x14ac:dyDescent="0.25">
      <c r="B1829" t="s">
        <v>6956</v>
      </c>
      <c r="C1829" s="306">
        <v>8152112000</v>
      </c>
      <c r="D1829" s="306" t="s">
        <v>3598</v>
      </c>
      <c r="E1829" s="309" t="s">
        <v>3659</v>
      </c>
      <c r="F1829" t="str">
        <f t="shared" si="28"/>
        <v>PSRETS-p; Trygfonden - Rikke Blæsbjerg - ID:122650: 8152112000</v>
      </c>
    </row>
    <row r="1830" spans="2:6" x14ac:dyDescent="0.25">
      <c r="B1830" t="s">
        <v>7092</v>
      </c>
      <c r="C1830" s="301" t="s">
        <v>3957</v>
      </c>
      <c r="D1830" s="301" t="s">
        <v>3958</v>
      </c>
      <c r="E1830" s="301" t="s">
        <v>3959</v>
      </c>
      <c r="F1830" t="str">
        <f t="shared" si="28"/>
        <v>PSRETSP2TE; Psyk - RET - Afsnit P2 - Terminalen: 107-3255</v>
      </c>
    </row>
    <row r="1831" spans="2:6" x14ac:dyDescent="0.25">
      <c r="B1831" t="s">
        <v>7149</v>
      </c>
      <c r="C1831" s="301" t="s">
        <v>4104</v>
      </c>
      <c r="D1831" s="301" t="s">
        <v>4105</v>
      </c>
      <c r="E1831" s="301" t="s">
        <v>4106</v>
      </c>
      <c r="F1831" t="str">
        <f t="shared" si="28"/>
        <v>PSSYD; Psyk - Psykiatrien Syd: 2160-3160</v>
      </c>
    </row>
    <row r="1832" spans="2:6" x14ac:dyDescent="0.25">
      <c r="B1832" t="s">
        <v>8989</v>
      </c>
      <c r="C1832" s="304" t="s">
        <v>8396</v>
      </c>
      <c r="D1832" s="304" t="s">
        <v>4105</v>
      </c>
      <c r="E1832" s="304" t="s">
        <v>4106</v>
      </c>
      <c r="F1832" t="str">
        <f t="shared" si="28"/>
        <v>PSSYD; Psyk - Psykiatrien Syd: 3160-2160</v>
      </c>
    </row>
    <row r="1833" spans="2:6" x14ac:dyDescent="0.25">
      <c r="B1833" t="s">
        <v>6867</v>
      </c>
      <c r="C1833" s="306">
        <v>8152010000</v>
      </c>
      <c r="D1833" s="306" t="s">
        <v>3551</v>
      </c>
      <c r="E1833" s="306" t="s">
        <v>3552</v>
      </c>
      <c r="F1833" t="str">
        <f t="shared" si="28"/>
        <v>PSSYD-p; Anne Marie Trauelsen - Tidligere traumer: 8152010000</v>
      </c>
    </row>
    <row r="1834" spans="2:6" x14ac:dyDescent="0.25">
      <c r="B1834" t="s">
        <v>6868</v>
      </c>
      <c r="C1834" s="306">
        <v>8152011000</v>
      </c>
      <c r="D1834" s="306" t="s">
        <v>3551</v>
      </c>
      <c r="E1834" s="306" t="s">
        <v>3553</v>
      </c>
      <c r="F1834" t="str">
        <f t="shared" si="28"/>
        <v>PSSYD-p; Birgitte Hansson - Brugerstøtte: 8152011000</v>
      </c>
    </row>
    <row r="1835" spans="2:6" x14ac:dyDescent="0.25">
      <c r="B1835" t="s">
        <v>6970</v>
      </c>
      <c r="C1835" s="306">
        <v>8153090000</v>
      </c>
      <c r="D1835" s="306" t="s">
        <v>3551</v>
      </c>
      <c r="E1835" s="306" t="s">
        <v>3675</v>
      </c>
      <c r="F1835" t="str">
        <f t="shared" si="28"/>
        <v>PSSYD-p; Brugerstyrede senge: 8153090000</v>
      </c>
    </row>
    <row r="1836" spans="2:6" x14ac:dyDescent="0.25">
      <c r="B1836" t="s">
        <v>6971</v>
      </c>
      <c r="C1836" s="306">
        <v>8154000000</v>
      </c>
      <c r="D1836" s="306" t="s">
        <v>3551</v>
      </c>
      <c r="E1836" s="306" t="s">
        <v>3676</v>
      </c>
      <c r="F1836" t="str">
        <f t="shared" si="28"/>
        <v>PSSYD-p; Flere sengepladser i psyk., S3 (65102): 8154000000</v>
      </c>
    </row>
    <row r="1837" spans="2:6" x14ac:dyDescent="0.25">
      <c r="B1837" t="s">
        <v>6894</v>
      </c>
      <c r="C1837" s="306">
        <v>8152041000</v>
      </c>
      <c r="D1837" s="306" t="s">
        <v>3551</v>
      </c>
      <c r="E1837" s="306" t="s">
        <v>3587</v>
      </c>
      <c r="F1837" t="str">
        <f t="shared" si="28"/>
        <v>PSSYD-p; Forsøg med ambulante akutteams SST: 8152041000</v>
      </c>
    </row>
    <row r="1838" spans="2:6" x14ac:dyDescent="0.25">
      <c r="B1838" t="s">
        <v>6965</v>
      </c>
      <c r="C1838" s="306">
        <v>8153069000</v>
      </c>
      <c r="D1838" s="306" t="s">
        <v>3551</v>
      </c>
      <c r="E1838" s="306" t="s">
        <v>3670</v>
      </c>
      <c r="F1838" t="str">
        <f t="shared" si="28"/>
        <v>PSSYD-p; Godt begyndt: 8153069000</v>
      </c>
    </row>
    <row r="1839" spans="2:6" x14ac:dyDescent="0.25">
      <c r="B1839" t="s">
        <v>6930</v>
      </c>
      <c r="C1839" s="306">
        <v>8152082000</v>
      </c>
      <c r="D1839" s="306" t="s">
        <v>3551</v>
      </c>
      <c r="E1839" s="306" t="s">
        <v>3629</v>
      </c>
      <c r="F1839" t="str">
        <f t="shared" si="28"/>
        <v>PSSYD-p; Integreret Psykiatri: 8152082000</v>
      </c>
    </row>
    <row r="1840" spans="2:6" x14ac:dyDescent="0.25">
      <c r="B1840" t="s">
        <v>6879</v>
      </c>
      <c r="C1840" s="306">
        <v>8152022000</v>
      </c>
      <c r="D1840" s="306" t="s">
        <v>3551</v>
      </c>
      <c r="E1840" s="306" t="s">
        <v>3567</v>
      </c>
      <c r="F1840" t="str">
        <f t="shared" si="28"/>
        <v>PSSYD-p; Linh Thi Thuy Duong - TOP-genetik: 8152022000</v>
      </c>
    </row>
    <row r="1841" spans="2:6" x14ac:dyDescent="0.25">
      <c r="B1841" t="s">
        <v>6902</v>
      </c>
      <c r="C1841" s="306">
        <v>8152050000</v>
      </c>
      <c r="D1841" s="306" t="s">
        <v>3551</v>
      </c>
      <c r="E1841" s="306" t="s">
        <v>3595</v>
      </c>
      <c r="F1841" t="str">
        <f t="shared" si="28"/>
        <v>PSSYD-p; NYT satspuljeprojekt, Ambulant akutteam: 8152050000</v>
      </c>
    </row>
    <row r="1842" spans="2:6" x14ac:dyDescent="0.25">
      <c r="B1842" t="s">
        <v>11180</v>
      </c>
      <c r="C1842" s="306">
        <v>8152177000</v>
      </c>
      <c r="D1842" s="306" t="s">
        <v>3551</v>
      </c>
      <c r="E1842" s="306" t="s">
        <v>10481</v>
      </c>
      <c r="F1842" t="str">
        <f t="shared" si="28"/>
        <v>PSSYD-p; Oliver Rumle Hovmand - Annuum: 8152177000</v>
      </c>
    </row>
    <row r="1843" spans="2:6" x14ac:dyDescent="0.25">
      <c r="B1843" t="s">
        <v>11172</v>
      </c>
      <c r="C1843" s="306">
        <v>8152169000</v>
      </c>
      <c r="D1843" s="306" t="s">
        <v>3551</v>
      </c>
      <c r="E1843" s="306" t="s">
        <v>10473</v>
      </c>
      <c r="F1843" t="str">
        <f t="shared" si="28"/>
        <v>PSSYD-p; PPT-SPD-Annuum: 8152169000</v>
      </c>
    </row>
    <row r="1844" spans="2:6" x14ac:dyDescent="0.25">
      <c r="B1844" t="s">
        <v>11176</v>
      </c>
      <c r="C1844" s="306">
        <v>8152173000</v>
      </c>
      <c r="D1844" s="306" t="s">
        <v>3551</v>
      </c>
      <c r="E1844" s="306" t="s">
        <v>10477</v>
      </c>
      <c r="F1844" t="str">
        <f t="shared" si="28"/>
        <v>PSSYD-p; SPD_PPT_APMøller: 8152173000</v>
      </c>
    </row>
    <row r="1845" spans="2:6" x14ac:dyDescent="0.25">
      <c r="B1845" t="s">
        <v>11183</v>
      </c>
      <c r="C1845" s="306">
        <v>8152180000</v>
      </c>
      <c r="D1845" s="306" t="s">
        <v>3551</v>
      </c>
      <c r="E1845" s="306" t="s">
        <v>10484</v>
      </c>
      <c r="F1845" t="str">
        <f t="shared" si="28"/>
        <v>PSSYD-p; Syd_MCA_Tryg: 8152180000</v>
      </c>
    </row>
    <row r="1846" spans="2:6" x14ac:dyDescent="0.25">
      <c r="B1846" t="s">
        <v>8963</v>
      </c>
      <c r="C1846" s="306">
        <v>8152129000</v>
      </c>
      <c r="D1846" s="306" t="s">
        <v>3551</v>
      </c>
      <c r="E1846" s="306" t="s">
        <v>8367</v>
      </c>
      <c r="F1846" t="str">
        <f t="shared" si="28"/>
        <v>PSSYD-p; Trygfonden - Projekt Safewards: 8152129000</v>
      </c>
    </row>
    <row r="1847" spans="2:6" x14ac:dyDescent="0.25">
      <c r="B1847" t="s">
        <v>6911</v>
      </c>
      <c r="C1847" s="306">
        <v>8152060000</v>
      </c>
      <c r="D1847" s="306" t="s">
        <v>3551</v>
      </c>
      <c r="E1847" s="306" t="s">
        <v>3606</v>
      </c>
      <c r="F1847" t="str">
        <f t="shared" si="28"/>
        <v>PSSYD-p; Tværsektoriel pulje -  Kendskab til sund: 8152060000</v>
      </c>
    </row>
    <row r="1848" spans="2:6" x14ac:dyDescent="0.25">
      <c r="B1848" t="s">
        <v>7124</v>
      </c>
      <c r="C1848" s="301" t="s">
        <v>4043</v>
      </c>
      <c r="D1848" s="301" t="s">
        <v>4044</v>
      </c>
      <c r="E1848" s="301" t="s">
        <v>4045</v>
      </c>
      <c r="F1848" t="str">
        <f t="shared" si="28"/>
        <v>PSSYMADP; Psyk - SY - DP Maribo: 112-3176</v>
      </c>
    </row>
    <row r="1849" spans="2:6" x14ac:dyDescent="0.25">
      <c r="B1849" t="s">
        <v>11185</v>
      </c>
      <c r="C1849" s="301" t="s">
        <v>10487</v>
      </c>
      <c r="D1849" s="301" t="s">
        <v>10488</v>
      </c>
      <c r="E1849" s="301" t="s">
        <v>4042</v>
      </c>
      <c r="F1849" t="str">
        <f t="shared" si="28"/>
        <v>PSSYMAKLI; Psyk - SY - Psykiatrisk klinik Maribo: 3199-2160</v>
      </c>
    </row>
    <row r="1850" spans="2:6" x14ac:dyDescent="0.25">
      <c r="B1850" t="s">
        <v>7123</v>
      </c>
      <c r="C1850" s="301" t="s">
        <v>4040</v>
      </c>
      <c r="D1850" s="301" t="s">
        <v>4041</v>
      </c>
      <c r="E1850" s="301" t="s">
        <v>4042</v>
      </c>
      <c r="F1850" t="str">
        <f t="shared" si="28"/>
        <v>PSSYMAPSYK; Psyk - SY - Psykiatrisk klinik Maribo: 112-3169</v>
      </c>
    </row>
    <row r="1851" spans="2:6" x14ac:dyDescent="0.25">
      <c r="B1851" t="s">
        <v>7054</v>
      </c>
      <c r="C1851" s="301" t="s">
        <v>3847</v>
      </c>
      <c r="D1851" s="301" t="s">
        <v>3848</v>
      </c>
      <c r="E1851" s="301" t="s">
        <v>3849</v>
      </c>
      <c r="F1851" t="str">
        <f t="shared" si="28"/>
        <v>PSSYNYDP; Psyk - SY - DP Nykøbing F.: 104-3175</v>
      </c>
    </row>
    <row r="1852" spans="2:6" x14ac:dyDescent="0.25">
      <c r="B1852" t="s">
        <v>7086</v>
      </c>
      <c r="C1852" s="301" t="s">
        <v>3939</v>
      </c>
      <c r="D1852" s="301" t="s">
        <v>3940</v>
      </c>
      <c r="E1852" s="301" t="s">
        <v>3941</v>
      </c>
      <c r="F1852" t="str">
        <f t="shared" si="28"/>
        <v>PSSYNÆDP; Psyk - SY - DP Næstved: 106-3172</v>
      </c>
    </row>
    <row r="1853" spans="2:6" x14ac:dyDescent="0.25">
      <c r="B1853" t="s">
        <v>11186</v>
      </c>
      <c r="C1853" s="301" t="s">
        <v>10489</v>
      </c>
      <c r="D1853" s="301" t="s">
        <v>10490</v>
      </c>
      <c r="E1853" s="301" t="s">
        <v>3938</v>
      </c>
      <c r="F1853" t="str">
        <f t="shared" si="28"/>
        <v>PSSYNÆKLI; Psyk - SY - Psykiatrisk klinik Næstved: 3200-2160</v>
      </c>
    </row>
    <row r="1854" spans="2:6" x14ac:dyDescent="0.25">
      <c r="B1854" t="s">
        <v>7085</v>
      </c>
      <c r="C1854" s="301" t="s">
        <v>3936</v>
      </c>
      <c r="D1854" s="301" t="s">
        <v>3937</v>
      </c>
      <c r="E1854" s="301" t="s">
        <v>3938</v>
      </c>
      <c r="F1854" t="str">
        <f t="shared" si="28"/>
        <v>PSSYNÆPSYK; Psyk - SY - Psykiatrisk klinik Næstved: 106-3168</v>
      </c>
    </row>
    <row r="1855" spans="2:6" x14ac:dyDescent="0.25">
      <c r="B1855" t="s">
        <v>7104</v>
      </c>
      <c r="C1855" s="301" t="s">
        <v>3987</v>
      </c>
      <c r="D1855" s="301" t="s">
        <v>3988</v>
      </c>
      <c r="E1855" s="301" t="s">
        <v>3989</v>
      </c>
      <c r="F1855" t="str">
        <f t="shared" si="28"/>
        <v>PSSYS1; Psyk - SY - Afsnit S1 - Vordingborg: 108-3181</v>
      </c>
    </row>
    <row r="1856" spans="2:6" x14ac:dyDescent="0.25">
      <c r="B1856" t="s">
        <v>7105</v>
      </c>
      <c r="C1856" s="301" t="s">
        <v>3990</v>
      </c>
      <c r="D1856" s="301" t="s">
        <v>3991</v>
      </c>
      <c r="E1856" s="301" t="s">
        <v>3992</v>
      </c>
      <c r="F1856" t="str">
        <f t="shared" si="28"/>
        <v>PSSYS2; Psyk - SY - Afsnit S2 - Vordingborg: 108-3182</v>
      </c>
    </row>
    <row r="1857" spans="2:6" x14ac:dyDescent="0.25">
      <c r="B1857" t="s">
        <v>7128</v>
      </c>
      <c r="C1857" s="301" t="s">
        <v>4054</v>
      </c>
      <c r="D1857" s="301" t="s">
        <v>4055</v>
      </c>
      <c r="E1857" s="301" t="s">
        <v>4056</v>
      </c>
      <c r="F1857" t="str">
        <f t="shared" si="28"/>
        <v>PSSYS3; Psyk - SY - Afsnit S3 - Sakskøbing: 130-3183</v>
      </c>
    </row>
    <row r="1858" spans="2:6" x14ac:dyDescent="0.25">
      <c r="B1858" t="s">
        <v>7106</v>
      </c>
      <c r="C1858" s="301" t="s">
        <v>3993</v>
      </c>
      <c r="D1858" s="301" t="s">
        <v>3994</v>
      </c>
      <c r="E1858" s="301" t="s">
        <v>3995</v>
      </c>
      <c r="F1858" t="str">
        <f t="shared" si="28"/>
        <v>PSSYS4; Psyk - SY - Afsnit S4 - Vord. (VP): 108-3184</v>
      </c>
    </row>
    <row r="1859" spans="2:6" x14ac:dyDescent="0.25">
      <c r="B1859" t="s">
        <v>7107</v>
      </c>
      <c r="C1859" s="301" t="s">
        <v>3996</v>
      </c>
      <c r="D1859" s="301" t="s">
        <v>3997</v>
      </c>
      <c r="E1859" s="301" t="s">
        <v>3998</v>
      </c>
      <c r="F1859" t="str">
        <f t="shared" si="28"/>
        <v>PSSYS5; Psyk - SY - Afsnit S5 - Vord. (VP): 108-3185</v>
      </c>
    </row>
    <row r="1860" spans="2:6" x14ac:dyDescent="0.25">
      <c r="B1860" t="s">
        <v>7108</v>
      </c>
      <c r="C1860" s="301" t="s">
        <v>3999</v>
      </c>
      <c r="D1860" s="301" t="s">
        <v>4000</v>
      </c>
      <c r="E1860" s="301" t="s">
        <v>4001</v>
      </c>
      <c r="F1860" t="str">
        <f t="shared" si="28"/>
        <v>PSSYS6; Psyk - SY - Afsnit S6 - Vord. (VP): 108-3186</v>
      </c>
    </row>
    <row r="1861" spans="2:6" x14ac:dyDescent="0.25">
      <c r="B1861" t="s">
        <v>7137</v>
      </c>
      <c r="C1861" s="301" t="s">
        <v>4076</v>
      </c>
      <c r="D1861" s="301" t="s">
        <v>4077</v>
      </c>
      <c r="E1861" s="301" t="s">
        <v>4078</v>
      </c>
      <c r="F1861" t="str">
        <f t="shared" si="28"/>
        <v>PSSYTEAM; Stoppet enhed (519): 134-3167</v>
      </c>
    </row>
    <row r="1862" spans="2:6" x14ac:dyDescent="0.25">
      <c r="B1862" t="s">
        <v>7111</v>
      </c>
      <c r="C1862" s="301" t="s">
        <v>4007</v>
      </c>
      <c r="D1862" s="301" t="s">
        <v>4008</v>
      </c>
      <c r="E1862" s="301" t="s">
        <v>4009</v>
      </c>
      <c r="F1862" t="str">
        <f t="shared" si="28"/>
        <v>PSSYVO28; Psyk - SY - Afsnit S2 - 28 - Vordingborg: 108-3190</v>
      </c>
    </row>
    <row r="1863" spans="2:6" x14ac:dyDescent="0.25">
      <c r="B1863" t="s">
        <v>8995</v>
      </c>
      <c r="C1863" s="304" t="s">
        <v>8406</v>
      </c>
      <c r="D1863" s="304" t="s">
        <v>4008</v>
      </c>
      <c r="E1863" s="304" t="s">
        <v>4009</v>
      </c>
      <c r="F1863" t="str">
        <f t="shared" si="28"/>
        <v>PSSYVO28; Psyk - SY - Afsnit S2 - 28 - Vordingborg: 3190-2160</v>
      </c>
    </row>
    <row r="1864" spans="2:6" x14ac:dyDescent="0.25">
      <c r="B1864" t="s">
        <v>7110</v>
      </c>
      <c r="C1864" s="301" t="s">
        <v>4004</v>
      </c>
      <c r="D1864" s="301" t="s">
        <v>4005</v>
      </c>
      <c r="E1864" s="301" t="s">
        <v>4006</v>
      </c>
      <c r="F1864" t="str">
        <f t="shared" si="28"/>
        <v>PSSYVO2932; Psyk - SY - Afsnit S1 - 29+32 - Vord.: 108-3189</v>
      </c>
    </row>
    <row r="1865" spans="2:6" x14ac:dyDescent="0.25">
      <c r="B1865" t="s">
        <v>8994</v>
      </c>
      <c r="C1865" s="304" t="s">
        <v>8405</v>
      </c>
      <c r="D1865" s="304" t="s">
        <v>4005</v>
      </c>
      <c r="E1865" s="304" t="s">
        <v>4006</v>
      </c>
      <c r="F1865" t="str">
        <f t="shared" si="28"/>
        <v>PSSYVO2932; Psyk - SY - Afsnit S1 - 29+32 - Vord.: 3189-2160</v>
      </c>
    </row>
    <row r="1866" spans="2:6" x14ac:dyDescent="0.25">
      <c r="B1866" t="s">
        <v>7112</v>
      </c>
      <c r="C1866" s="301" t="s">
        <v>4010</v>
      </c>
      <c r="D1866" s="301" t="s">
        <v>4011</v>
      </c>
      <c r="E1866" s="301" t="s">
        <v>4012</v>
      </c>
      <c r="F1866" t="str">
        <f t="shared" si="28"/>
        <v>PSSYVO3640; Psyk - SY - Afsnit S3 - 36+40 - Vord.: 108-3191</v>
      </c>
    </row>
    <row r="1867" spans="2:6" x14ac:dyDescent="0.25">
      <c r="B1867" t="s">
        <v>8996</v>
      </c>
      <c r="C1867" s="304" t="s">
        <v>8407</v>
      </c>
      <c r="D1867" s="304" t="s">
        <v>4011</v>
      </c>
      <c r="E1867" s="304" t="s">
        <v>4012</v>
      </c>
      <c r="F1867" t="str">
        <f t="shared" ref="F1867:F1930" si="29">CONCATENATE(D1867,";"," ",E1867,":"," ",C1867)</f>
        <v>PSSYVO3640; Psyk - SY - Afsnit S3 - 36+40 - Vord.: 3191-2160</v>
      </c>
    </row>
    <row r="1868" spans="2:6" x14ac:dyDescent="0.25">
      <c r="B1868" t="s">
        <v>8990</v>
      </c>
      <c r="C1868" s="304" t="s">
        <v>8397</v>
      </c>
      <c r="D1868" s="304" t="s">
        <v>8398</v>
      </c>
      <c r="E1868" s="304" t="s">
        <v>8399</v>
      </c>
      <c r="F1868" t="str">
        <f t="shared" si="29"/>
        <v>PSSYVO4144; Psyk - SY - S4 - bygning 41 + 44 - Psyk.: 3161-2160</v>
      </c>
    </row>
    <row r="1869" spans="2:6" x14ac:dyDescent="0.25">
      <c r="B1869" t="s">
        <v>9923</v>
      </c>
      <c r="C1869" s="304" t="s">
        <v>9466</v>
      </c>
      <c r="D1869" s="304" t="s">
        <v>9467</v>
      </c>
      <c r="E1869" s="304" t="s">
        <v>8399</v>
      </c>
      <c r="F1869" t="str">
        <f t="shared" si="29"/>
        <v>PSSYVO4144-j; Psyk - SY - S4 - bygning 41 + 44 - Psyk.: 3161-2160j</v>
      </c>
    </row>
    <row r="1870" spans="2:6" x14ac:dyDescent="0.25">
      <c r="B1870" t="s">
        <v>7155</v>
      </c>
      <c r="C1870" s="301" t="s">
        <v>4122</v>
      </c>
      <c r="D1870" s="301" t="s">
        <v>4123</v>
      </c>
      <c r="E1870" s="301" t="s">
        <v>4124</v>
      </c>
      <c r="F1870" t="str">
        <f t="shared" si="29"/>
        <v>PSSYVOAMAK; Psyk - SY - Ambulant Akutteam (K): 2160-3195</v>
      </c>
    </row>
    <row r="1871" spans="2:6" x14ac:dyDescent="0.25">
      <c r="B1871" t="s">
        <v>9000</v>
      </c>
      <c r="C1871" s="304" t="s">
        <v>8411</v>
      </c>
      <c r="D1871" s="304" t="s">
        <v>4123</v>
      </c>
      <c r="E1871" s="304" t="s">
        <v>4124</v>
      </c>
      <c r="F1871" t="str">
        <f t="shared" si="29"/>
        <v>PSSYVOAMAK; Psyk - SY - Ambulant Akutteam (K): 3195-2160</v>
      </c>
    </row>
    <row r="1872" spans="2:6" x14ac:dyDescent="0.25">
      <c r="B1872" t="s">
        <v>7100</v>
      </c>
      <c r="C1872" s="301" t="s">
        <v>3976</v>
      </c>
      <c r="D1872" s="301" t="s">
        <v>3977</v>
      </c>
      <c r="E1872" s="301" t="s">
        <v>3978</v>
      </c>
      <c r="F1872" t="str">
        <f t="shared" si="29"/>
        <v>PSSYVOCENL; Psyk - SY - Centerterapien - Vordingborg: 108-3163</v>
      </c>
    </row>
    <row r="1873" spans="2:6" x14ac:dyDescent="0.25">
      <c r="B1873" t="s">
        <v>8992</v>
      </c>
      <c r="C1873" s="304" t="s">
        <v>8403</v>
      </c>
      <c r="D1873" s="304" t="s">
        <v>3977</v>
      </c>
      <c r="E1873" s="304" t="s">
        <v>3978</v>
      </c>
      <c r="F1873" t="str">
        <f t="shared" si="29"/>
        <v>PSSYVOCENL; Psyk - SY - Centerterapien - Vordingborg: 3163-2160</v>
      </c>
    </row>
    <row r="1874" spans="2:6" x14ac:dyDescent="0.25">
      <c r="B1874" t="s">
        <v>7101</v>
      </c>
      <c r="C1874" s="301" t="s">
        <v>3979</v>
      </c>
      <c r="D1874" s="301" t="s">
        <v>3980</v>
      </c>
      <c r="E1874" s="301" t="s">
        <v>3978</v>
      </c>
      <c r="F1874" t="str">
        <f t="shared" si="29"/>
        <v>PSSYVOCENL-j; Psyk - SY - Centerterapien - Vordingborg: 108-3163j</v>
      </c>
    </row>
    <row r="1875" spans="2:6" x14ac:dyDescent="0.25">
      <c r="B1875" t="s">
        <v>7103</v>
      </c>
      <c r="C1875" s="301" t="s">
        <v>3984</v>
      </c>
      <c r="D1875" s="301" t="s">
        <v>3985</v>
      </c>
      <c r="E1875" s="301" t="s">
        <v>3986</v>
      </c>
      <c r="F1875" t="str">
        <f t="shared" si="29"/>
        <v>PSSYVODP; Psyk - SY - DP Vordingborg: 108-3174</v>
      </c>
    </row>
    <row r="1876" spans="2:6" x14ac:dyDescent="0.25">
      <c r="B1876" t="s">
        <v>7153</v>
      </c>
      <c r="C1876" s="301" t="s">
        <v>4116</v>
      </c>
      <c r="D1876" s="301" t="s">
        <v>4117</v>
      </c>
      <c r="E1876" s="301" t="s">
        <v>4118</v>
      </c>
      <c r="F1876" t="str">
        <f t="shared" si="29"/>
        <v>PSSYVODPNM; Psyk - SY - DP Nykøbing-Maribo: 2160-3193</v>
      </c>
    </row>
    <row r="1877" spans="2:6" x14ac:dyDescent="0.25">
      <c r="B1877" t="s">
        <v>8998</v>
      </c>
      <c r="C1877" s="304" t="s">
        <v>8409</v>
      </c>
      <c r="D1877" s="304" t="s">
        <v>4117</v>
      </c>
      <c r="E1877" s="304" t="s">
        <v>4118</v>
      </c>
      <c r="F1877" t="str">
        <f t="shared" si="29"/>
        <v>PSSYVODPNM; Psyk - SY - DP Nykøbing-Maribo: 3193-2160</v>
      </c>
    </row>
    <row r="1878" spans="2:6" x14ac:dyDescent="0.25">
      <c r="B1878" t="s">
        <v>7154</v>
      </c>
      <c r="C1878" s="301" t="s">
        <v>4119</v>
      </c>
      <c r="D1878" s="301" t="s">
        <v>4120</v>
      </c>
      <c r="E1878" s="301" t="s">
        <v>4121</v>
      </c>
      <c r="F1878" t="str">
        <f t="shared" si="29"/>
        <v>PSSYVODPNV; Psyk - SY - DP Næstved-Vordingborg: 2160-3194</v>
      </c>
    </row>
    <row r="1879" spans="2:6" x14ac:dyDescent="0.25">
      <c r="B1879" t="s">
        <v>8999</v>
      </c>
      <c r="C1879" s="304" t="s">
        <v>8410</v>
      </c>
      <c r="D1879" s="304" t="s">
        <v>4120</v>
      </c>
      <c r="E1879" s="304" t="s">
        <v>4121</v>
      </c>
      <c r="F1879" t="str">
        <f t="shared" si="29"/>
        <v>PSSYVODPNV; Psyk - SY - DP Næstved-Vordingborg: 3194-2160</v>
      </c>
    </row>
    <row r="1880" spans="2:6" x14ac:dyDescent="0.25">
      <c r="B1880" t="s">
        <v>9924</v>
      </c>
      <c r="C1880" s="301" t="s">
        <v>9468</v>
      </c>
      <c r="D1880" s="301" t="s">
        <v>9469</v>
      </c>
      <c r="E1880" s="301" t="s">
        <v>9470</v>
      </c>
      <c r="F1880" t="str">
        <f t="shared" si="29"/>
        <v>PSSYVODPÆL; Psyk - SY - DP for ældre - Vordingborg: 3197-2160</v>
      </c>
    </row>
    <row r="1881" spans="2:6" x14ac:dyDescent="0.25">
      <c r="B1881" t="s">
        <v>8991</v>
      </c>
      <c r="C1881" s="306" t="s">
        <v>8400</v>
      </c>
      <c r="D1881" s="306" t="s">
        <v>8401</v>
      </c>
      <c r="E1881" s="306" t="s">
        <v>8402</v>
      </c>
      <c r="F1881" t="str">
        <f t="shared" si="29"/>
        <v>PSSYVOECT; Psyk - SY - ECT-klinik Vordingborg (K): 3162-2160</v>
      </c>
    </row>
    <row r="1882" spans="2:6" x14ac:dyDescent="0.25">
      <c r="B1882" t="s">
        <v>9925</v>
      </c>
      <c r="C1882" s="301" t="s">
        <v>9471</v>
      </c>
      <c r="D1882" s="301" t="s">
        <v>9472</v>
      </c>
      <c r="E1882" s="301" t="s">
        <v>9473</v>
      </c>
      <c r="F1882" t="str">
        <f t="shared" si="29"/>
        <v>PSSYVOHUKO; Psyk. - SY - Hukommelseskl. Vordingborg: 3196-2160</v>
      </c>
    </row>
    <row r="1883" spans="2:6" x14ac:dyDescent="0.25">
      <c r="B1883" t="s">
        <v>7152</v>
      </c>
      <c r="C1883" s="301" t="s">
        <v>4113</v>
      </c>
      <c r="D1883" s="301" t="s">
        <v>4114</v>
      </c>
      <c r="E1883" s="301" t="s">
        <v>4115</v>
      </c>
      <c r="F1883" t="str">
        <f t="shared" si="29"/>
        <v>PSSYVOKLIN; Psyk - SY - Psykiatrisk klinik Psyk. Syd: 2160-3192</v>
      </c>
    </row>
    <row r="1884" spans="2:6" x14ac:dyDescent="0.25">
      <c r="B1884" t="s">
        <v>8997</v>
      </c>
      <c r="C1884" s="304" t="s">
        <v>8408</v>
      </c>
      <c r="D1884" s="304" t="s">
        <v>4114</v>
      </c>
      <c r="E1884" s="304" t="s">
        <v>4115</v>
      </c>
      <c r="F1884" t="str">
        <f t="shared" si="29"/>
        <v>PSSYVOKLIN; Psyk - SY - Psykiatrisk klinik Psyk. Syd: 3192-2160</v>
      </c>
    </row>
    <row r="1885" spans="2:6" x14ac:dyDescent="0.25">
      <c r="B1885" t="s">
        <v>7151</v>
      </c>
      <c r="C1885" s="301" t="s">
        <v>4110</v>
      </c>
      <c r="D1885" s="301" t="s">
        <v>4111</v>
      </c>
      <c r="E1885" s="301" t="s">
        <v>4112</v>
      </c>
      <c r="F1885" t="str">
        <f t="shared" si="29"/>
        <v>PSSYVOLÆSL; Psyk - SY - Lægesekretærer - Ledelse: 2160-3188</v>
      </c>
    </row>
    <row r="1886" spans="2:6" x14ac:dyDescent="0.25">
      <c r="B1886" t="s">
        <v>11187</v>
      </c>
      <c r="C1886" s="301" t="s">
        <v>10491</v>
      </c>
      <c r="D1886" s="301" t="s">
        <v>10492</v>
      </c>
      <c r="E1886" s="301" t="s">
        <v>10493</v>
      </c>
      <c r="F1886" t="str">
        <f t="shared" si="29"/>
        <v>PSSYVOONLL; Psyk - SY - Online Klinik: 3201-2160</v>
      </c>
    </row>
    <row r="1887" spans="2:6" x14ac:dyDescent="0.25">
      <c r="B1887" t="s">
        <v>7102</v>
      </c>
      <c r="C1887" s="301" t="s">
        <v>3981</v>
      </c>
      <c r="D1887" s="301" t="s">
        <v>3982</v>
      </c>
      <c r="E1887" s="301" t="s">
        <v>3983</v>
      </c>
      <c r="F1887" t="str">
        <f t="shared" si="29"/>
        <v>PSSYVOPAKU; Psyk - SY - Psyk. Akut Modtagel. - Vord.: 108-3166</v>
      </c>
    </row>
    <row r="1888" spans="2:6" x14ac:dyDescent="0.25">
      <c r="B1888" t="s">
        <v>8993</v>
      </c>
      <c r="C1888" s="304" t="s">
        <v>8404</v>
      </c>
      <c r="D1888" s="304" t="s">
        <v>3982</v>
      </c>
      <c r="E1888" s="304" t="s">
        <v>3983</v>
      </c>
      <c r="F1888" t="str">
        <f t="shared" si="29"/>
        <v>PSSYVOPAKU; Psyk - SY - Psyk. Akut Modtagel. - Vord.: 3166-2160</v>
      </c>
    </row>
    <row r="1889" spans="2:6" x14ac:dyDescent="0.25">
      <c r="B1889" t="s">
        <v>9926</v>
      </c>
      <c r="C1889" s="301" t="s">
        <v>9474</v>
      </c>
      <c r="D1889" s="301" t="s">
        <v>9475</v>
      </c>
      <c r="E1889" s="301" t="s">
        <v>9476</v>
      </c>
      <c r="F1889" t="str">
        <f t="shared" si="29"/>
        <v>PSSYVOS5; Psyk - SY - Afsnit S5: 3198-2160</v>
      </c>
    </row>
    <row r="1890" spans="2:6" x14ac:dyDescent="0.25">
      <c r="B1890" t="s">
        <v>7150</v>
      </c>
      <c r="C1890" s="301" t="s">
        <v>4107</v>
      </c>
      <c r="D1890" s="301" t="s">
        <v>4108</v>
      </c>
      <c r="E1890" s="301" t="s">
        <v>4109</v>
      </c>
      <c r="F1890" t="str">
        <f t="shared" si="29"/>
        <v>PSSYVOSÆPL; Psyk - SY - De særlige pladser, Psyk.: 2160-3161</v>
      </c>
    </row>
    <row r="1891" spans="2:6" x14ac:dyDescent="0.25">
      <c r="B1891" t="s">
        <v>9927</v>
      </c>
      <c r="C1891" s="304" t="s">
        <v>9477</v>
      </c>
      <c r="D1891" s="304" t="s">
        <v>3713</v>
      </c>
      <c r="E1891" s="304" t="s">
        <v>9272</v>
      </c>
      <c r="F1891" t="str">
        <f t="shared" si="29"/>
        <v>PSTEKNIK; Psyk - Driftsafdelingen: 3370-2275</v>
      </c>
    </row>
    <row r="1892" spans="2:6" x14ac:dyDescent="0.25">
      <c r="B1892" t="s">
        <v>7007</v>
      </c>
      <c r="C1892" s="306" t="s">
        <v>3712</v>
      </c>
      <c r="D1892" s="306" t="s">
        <v>3713</v>
      </c>
      <c r="E1892" s="306" t="s">
        <v>3714</v>
      </c>
      <c r="F1892" t="str">
        <f t="shared" si="29"/>
        <v>PSTEKNIK; Psyk - Teknisk afdeling: 101-3121</v>
      </c>
    </row>
    <row r="1893" spans="2:6" x14ac:dyDescent="0.25">
      <c r="B1893" t="s">
        <v>7145</v>
      </c>
      <c r="C1893" s="301" t="s">
        <v>4095</v>
      </c>
      <c r="D1893" s="301" t="s">
        <v>3713</v>
      </c>
      <c r="E1893" s="301" t="s">
        <v>3714</v>
      </c>
      <c r="F1893" t="str">
        <f t="shared" si="29"/>
        <v>PSTEKNIK; Psyk - Teknisk afdeling: 2120-3120</v>
      </c>
    </row>
    <row r="1894" spans="2:6" x14ac:dyDescent="0.25">
      <c r="B1894" t="s">
        <v>8975</v>
      </c>
      <c r="C1894" s="304" t="s">
        <v>8379</v>
      </c>
      <c r="D1894" s="304" t="s">
        <v>3713</v>
      </c>
      <c r="E1894" s="304" t="s">
        <v>3714</v>
      </c>
      <c r="F1894" t="str">
        <f t="shared" si="29"/>
        <v>PSTEKNIK; Psyk - Teknisk afdeling: 3120-2120</v>
      </c>
    </row>
    <row r="1895" spans="2:6" x14ac:dyDescent="0.25">
      <c r="B1895" t="s">
        <v>7089</v>
      </c>
      <c r="C1895" s="301" t="s">
        <v>3948</v>
      </c>
      <c r="D1895" s="301" t="s">
        <v>3949</v>
      </c>
      <c r="E1895" s="301" t="s">
        <v>3950</v>
      </c>
      <c r="F1895" t="str">
        <f t="shared" si="29"/>
        <v>PSTEKNNYSJ; Psyk - Teknisk afdeling - Nykøbing Sj.: 107-3123</v>
      </c>
    </row>
    <row r="1896" spans="2:6" x14ac:dyDescent="0.25">
      <c r="B1896" t="s">
        <v>9928</v>
      </c>
      <c r="C1896" s="304" t="s">
        <v>9478</v>
      </c>
      <c r="D1896" s="304" t="s">
        <v>9479</v>
      </c>
      <c r="E1896" s="304" t="s">
        <v>9480</v>
      </c>
      <c r="F1896" t="str">
        <f t="shared" si="29"/>
        <v>PSTEROSERV; Psyk - Serviceafdeling - Roskilde: 3375-2275</v>
      </c>
    </row>
    <row r="1897" spans="2:6" x14ac:dyDescent="0.25">
      <c r="B1897" t="s">
        <v>9929</v>
      </c>
      <c r="C1897" s="304" t="s">
        <v>9481</v>
      </c>
      <c r="D1897" s="304" t="s">
        <v>3868</v>
      </c>
      <c r="E1897" s="304" t="s">
        <v>9482</v>
      </c>
      <c r="F1897" t="str">
        <f t="shared" si="29"/>
        <v>PSTEROTEKN; Psyk - Teknisk afdeling - Roskilde/Køge: 3371-2275</v>
      </c>
    </row>
    <row r="1898" spans="2:6" x14ac:dyDescent="0.25">
      <c r="B1898" t="s">
        <v>7061</v>
      </c>
      <c r="C1898" s="301" t="s">
        <v>3867</v>
      </c>
      <c r="D1898" s="301" t="s">
        <v>3868</v>
      </c>
      <c r="E1898" s="301" t="s">
        <v>3869</v>
      </c>
      <c r="F1898" t="str">
        <f t="shared" si="29"/>
        <v>PSTEROTEKN; Psyk - Teknisk afdeling - Roskilde: 105-3122</v>
      </c>
    </row>
    <row r="1899" spans="2:6" x14ac:dyDescent="0.25">
      <c r="B1899" t="s">
        <v>8976</v>
      </c>
      <c r="C1899" s="304" t="s">
        <v>8380</v>
      </c>
      <c r="D1899" s="304" t="s">
        <v>3868</v>
      </c>
      <c r="E1899" s="304" t="s">
        <v>3869</v>
      </c>
      <c r="F1899" t="str">
        <f t="shared" si="29"/>
        <v>PSTEROTEKN; Psyk - Teknisk afdeling - Roskilde: 3122-2120</v>
      </c>
    </row>
    <row r="1900" spans="2:6" x14ac:dyDescent="0.25">
      <c r="B1900" t="s">
        <v>7045</v>
      </c>
      <c r="C1900" s="301" t="s">
        <v>3822</v>
      </c>
      <c r="D1900" s="301" t="s">
        <v>3823</v>
      </c>
      <c r="E1900" s="301" t="s">
        <v>3824</v>
      </c>
      <c r="F1900" t="str">
        <f t="shared" si="29"/>
        <v>PSTESLREOM; Psyk - Reception og omstilling - Slag.: 102-3381</v>
      </c>
    </row>
    <row r="1901" spans="2:6" x14ac:dyDescent="0.25">
      <c r="B1901" t="s">
        <v>9930</v>
      </c>
      <c r="C1901" s="304" t="s">
        <v>9483</v>
      </c>
      <c r="D1901" s="304" t="s">
        <v>9484</v>
      </c>
      <c r="E1901" s="304" t="s">
        <v>9485</v>
      </c>
      <c r="F1901" t="str">
        <f t="shared" si="29"/>
        <v>PSTESLSERV; Psyk - Serviceafdeling - Slagelse: 3377-2275</v>
      </c>
    </row>
    <row r="1902" spans="2:6" x14ac:dyDescent="0.25">
      <c r="B1902" t="s">
        <v>7046</v>
      </c>
      <c r="C1902" s="301" t="s">
        <v>3825</v>
      </c>
      <c r="D1902" s="301" t="s">
        <v>3826</v>
      </c>
      <c r="E1902" s="301" t="s">
        <v>3827</v>
      </c>
      <c r="F1902" t="str">
        <f t="shared" si="29"/>
        <v>PSTESLSIKK; Psyk - Sikkerhed og drift - Slagelse: 102-3382</v>
      </c>
    </row>
    <row r="1903" spans="2:6" x14ac:dyDescent="0.25">
      <c r="B1903" t="s">
        <v>9931</v>
      </c>
      <c r="C1903" s="304" t="s">
        <v>9486</v>
      </c>
      <c r="D1903" s="304" t="s">
        <v>3826</v>
      </c>
      <c r="E1903" s="304" t="s">
        <v>3827</v>
      </c>
      <c r="F1903" t="str">
        <f t="shared" si="29"/>
        <v>PSTESLSIKK; Psyk - Sikkerhed og drift - Slagelse: 3374-2275</v>
      </c>
    </row>
    <row r="1904" spans="2:6" x14ac:dyDescent="0.25">
      <c r="B1904" t="s">
        <v>9065</v>
      </c>
      <c r="C1904" s="304" t="s">
        <v>8505</v>
      </c>
      <c r="D1904" s="304" t="s">
        <v>3826</v>
      </c>
      <c r="E1904" s="304" t="s">
        <v>3827</v>
      </c>
      <c r="F1904" t="str">
        <f t="shared" si="29"/>
        <v>PSTESLSIKK; Psyk - Sikkerhed og drift - Slagelse: 3382-2120</v>
      </c>
    </row>
    <row r="1905" spans="2:6" x14ac:dyDescent="0.25">
      <c r="B1905" t="s">
        <v>7044</v>
      </c>
      <c r="C1905" s="301" t="s">
        <v>3819</v>
      </c>
      <c r="D1905" s="301" t="s">
        <v>3820</v>
      </c>
      <c r="E1905" s="301" t="s">
        <v>3821</v>
      </c>
      <c r="F1905" t="str">
        <f t="shared" si="29"/>
        <v>PSTESLTEKN; Psyk - Teknisk afdeling - Slagelse: 102-3380</v>
      </c>
    </row>
    <row r="1906" spans="2:6" x14ac:dyDescent="0.25">
      <c r="B1906" t="s">
        <v>9932</v>
      </c>
      <c r="C1906" s="304" t="s">
        <v>9487</v>
      </c>
      <c r="D1906" s="304" t="s">
        <v>3820</v>
      </c>
      <c r="E1906" s="304" t="s">
        <v>3821</v>
      </c>
      <c r="F1906" t="str">
        <f t="shared" si="29"/>
        <v>PSTESLTEKN; Psyk - Teknisk afdeling - Slagelse: 3373-2275</v>
      </c>
    </row>
    <row r="1907" spans="2:6" x14ac:dyDescent="0.25">
      <c r="B1907" t="s">
        <v>9064</v>
      </c>
      <c r="C1907" s="304" t="s">
        <v>8504</v>
      </c>
      <c r="D1907" s="304" t="s">
        <v>3820</v>
      </c>
      <c r="E1907" s="304" t="s">
        <v>3821</v>
      </c>
      <c r="F1907" t="str">
        <f t="shared" si="29"/>
        <v>PSTESLTEKN; Psyk - Teknisk afdeling - Slagelse: 3380-2120</v>
      </c>
    </row>
    <row r="1908" spans="2:6" x14ac:dyDescent="0.25">
      <c r="B1908" t="s">
        <v>9933</v>
      </c>
      <c r="C1908" s="304" t="s">
        <v>9488</v>
      </c>
      <c r="D1908" s="304" t="s">
        <v>9489</v>
      </c>
      <c r="E1908" s="304" t="s">
        <v>9490</v>
      </c>
      <c r="F1908" t="str">
        <f t="shared" si="29"/>
        <v>PSTEVOSERV; Psyk - Serviceafdeling - Vordingborg: 3376-2275</v>
      </c>
    </row>
    <row r="1909" spans="2:6" x14ac:dyDescent="0.25">
      <c r="B1909" t="s">
        <v>7099</v>
      </c>
      <c r="C1909" s="301" t="s">
        <v>3973</v>
      </c>
      <c r="D1909" s="301" t="s">
        <v>3974</v>
      </c>
      <c r="E1909" s="301" t="s">
        <v>3975</v>
      </c>
      <c r="F1909" t="str">
        <f t="shared" si="29"/>
        <v>PSTEVOTEKN; Psyk - Teknisk afdeling - Vordingborg: 108-3124</v>
      </c>
    </row>
    <row r="1910" spans="2:6" x14ac:dyDescent="0.25">
      <c r="B1910" t="s">
        <v>8977</v>
      </c>
      <c r="C1910" s="304" t="s">
        <v>8381</v>
      </c>
      <c r="D1910" s="304" t="s">
        <v>3974</v>
      </c>
      <c r="E1910" s="304" t="s">
        <v>3975</v>
      </c>
      <c r="F1910" t="str">
        <f t="shared" si="29"/>
        <v>PSTEVOTEKN; Psyk - Teknisk afdeling - Vordingborg: 3124-2120</v>
      </c>
    </row>
    <row r="1911" spans="2:6" x14ac:dyDescent="0.25">
      <c r="B1911" t="s">
        <v>9934</v>
      </c>
      <c r="C1911" s="304" t="s">
        <v>9491</v>
      </c>
      <c r="D1911" s="304" t="s">
        <v>3974</v>
      </c>
      <c r="E1911" s="304" t="s">
        <v>3975</v>
      </c>
      <c r="F1911" t="str">
        <f t="shared" si="29"/>
        <v>PSTEVOTEKN; Psyk - Teknisk afdeling - Vordingborg: 3372-2275</v>
      </c>
    </row>
    <row r="1912" spans="2:6" x14ac:dyDescent="0.25">
      <c r="B1912" t="s">
        <v>7133</v>
      </c>
      <c r="C1912" s="301" t="s">
        <v>4066</v>
      </c>
      <c r="D1912" s="301" t="s">
        <v>4067</v>
      </c>
      <c r="E1912" s="301" t="s">
        <v>4068</v>
      </c>
      <c r="F1912" t="str">
        <f t="shared" si="29"/>
        <v>PSVEDIV3; Psyk - VE - Afsnit V3 - Dianalund (VP): 132-3153</v>
      </c>
    </row>
    <row r="1913" spans="2:6" x14ac:dyDescent="0.25">
      <c r="B1913" t="s">
        <v>7049</v>
      </c>
      <c r="C1913" s="306" t="s">
        <v>3834</v>
      </c>
      <c r="D1913" s="301" t="s">
        <v>3835</v>
      </c>
      <c r="E1913" s="301" t="s">
        <v>3836</v>
      </c>
      <c r="F1913" t="str">
        <f t="shared" si="29"/>
        <v>PSVEHODP; Psyk. Holbæk - Distriktspsykiatrien: 103-3135</v>
      </c>
    </row>
    <row r="1914" spans="2:6" x14ac:dyDescent="0.25">
      <c r="B1914" t="s">
        <v>8983</v>
      </c>
      <c r="C1914" s="304" t="s">
        <v>8388</v>
      </c>
      <c r="D1914" s="304" t="s">
        <v>3835</v>
      </c>
      <c r="E1914" s="304" t="s">
        <v>3836</v>
      </c>
      <c r="F1914" t="str">
        <f t="shared" si="29"/>
        <v>PSVEHODP; Psyk. Holbæk - Distriktspsykiatrien: 3135-2130</v>
      </c>
    </row>
    <row r="1915" spans="2:6" x14ac:dyDescent="0.25">
      <c r="B1915" t="s">
        <v>7048</v>
      </c>
      <c r="C1915" s="301" t="s">
        <v>3831</v>
      </c>
      <c r="D1915" s="301" t="s">
        <v>3832</v>
      </c>
      <c r="E1915" s="301" t="s">
        <v>3833</v>
      </c>
      <c r="F1915" t="str">
        <f t="shared" si="29"/>
        <v>PSVEHOKLIN; Psykiatrien Holbæk - Psykiatrisk klinik: 103-3133</v>
      </c>
    </row>
    <row r="1916" spans="2:6" x14ac:dyDescent="0.25">
      <c r="B1916" t="s">
        <v>8981</v>
      </c>
      <c r="C1916" s="304" t="s">
        <v>8386</v>
      </c>
      <c r="D1916" s="304" t="s">
        <v>3832</v>
      </c>
      <c r="E1916" s="304" t="s">
        <v>3833</v>
      </c>
      <c r="F1916" t="str">
        <f t="shared" si="29"/>
        <v>PSVEHOKLIN; Psykiatrien Holbæk - Psykiatrisk klinik: 3133-2130</v>
      </c>
    </row>
    <row r="1917" spans="2:6" x14ac:dyDescent="0.25">
      <c r="B1917" t="s">
        <v>7125</v>
      </c>
      <c r="C1917" s="301" t="s">
        <v>4046</v>
      </c>
      <c r="D1917" s="301" t="s">
        <v>4047</v>
      </c>
      <c r="E1917" s="301" t="s">
        <v>4048</v>
      </c>
      <c r="F1917" t="str">
        <f t="shared" si="29"/>
        <v>PSVEKADP; Psyk. Kalundborg - Distriktspsykiatrien: 122-3138</v>
      </c>
    </row>
    <row r="1918" spans="2:6" x14ac:dyDescent="0.25">
      <c r="B1918" t="s">
        <v>8986</v>
      </c>
      <c r="C1918" s="304" t="s">
        <v>8391</v>
      </c>
      <c r="D1918" s="304" t="s">
        <v>4047</v>
      </c>
      <c r="E1918" s="304" t="s">
        <v>4048</v>
      </c>
      <c r="F1918" t="str">
        <f t="shared" si="29"/>
        <v>PSVEKADP; Psyk. Kalundborg - Distriktspsykiatrien: 3138-2130</v>
      </c>
    </row>
    <row r="1919" spans="2:6" x14ac:dyDescent="0.25">
      <c r="B1919" t="s">
        <v>9935</v>
      </c>
      <c r="C1919" s="301" t="s">
        <v>9492</v>
      </c>
      <c r="D1919" s="301" t="s">
        <v>9493</v>
      </c>
      <c r="E1919" s="301" t="s">
        <v>9494</v>
      </c>
      <c r="F1919" t="str">
        <f t="shared" si="29"/>
        <v>PSVEKØFLYG; Psyk. Slag. - Traum. Flygtn. - Køge: 3321-2130</v>
      </c>
    </row>
    <row r="1920" spans="2:6" x14ac:dyDescent="0.25">
      <c r="B1920" t="s">
        <v>7090</v>
      </c>
      <c r="C1920" s="301" t="s">
        <v>3951</v>
      </c>
      <c r="D1920" s="301" t="s">
        <v>3952</v>
      </c>
      <c r="E1920" s="301" t="s">
        <v>3953</v>
      </c>
      <c r="F1920" t="str">
        <f t="shared" si="29"/>
        <v>PSVENSDP; Psyk. Nyk. Sj. - Distriktspsykiatrien: 107-3136</v>
      </c>
    </row>
    <row r="1921" spans="2:6" x14ac:dyDescent="0.25">
      <c r="B1921" t="s">
        <v>8984</v>
      </c>
      <c r="C1921" s="304" t="s">
        <v>8389</v>
      </c>
      <c r="D1921" s="304" t="s">
        <v>3952</v>
      </c>
      <c r="E1921" s="304" t="s">
        <v>3953</v>
      </c>
      <c r="F1921" t="str">
        <f t="shared" si="29"/>
        <v>PSVENSDP; Psyk. Nyk. Sj. - Distriktspsykiatrien: 3136-2130</v>
      </c>
    </row>
    <row r="1922" spans="2:6" x14ac:dyDescent="0.25">
      <c r="B1922" t="s">
        <v>7127</v>
      </c>
      <c r="C1922" s="301" t="s">
        <v>4051</v>
      </c>
      <c r="D1922" s="301" t="s">
        <v>4052</v>
      </c>
      <c r="E1922" s="301" t="s">
        <v>4053</v>
      </c>
      <c r="F1922" t="str">
        <f t="shared" si="29"/>
        <v>PSVERIDP; Psyk. Ringsted - Distriktspsykiatrien: 123-3139</v>
      </c>
    </row>
    <row r="1923" spans="2:6" x14ac:dyDescent="0.25">
      <c r="B1923" t="s">
        <v>8987</v>
      </c>
      <c r="C1923" s="304" t="s">
        <v>8392</v>
      </c>
      <c r="D1923" s="304" t="s">
        <v>4052</v>
      </c>
      <c r="E1923" s="304" t="s">
        <v>4053</v>
      </c>
      <c r="F1923" t="str">
        <f t="shared" si="29"/>
        <v>PSVERIDP; Psyk. Ringsted - Distriktspsykiatrien: 3139-2130</v>
      </c>
    </row>
    <row r="1924" spans="2:6" x14ac:dyDescent="0.25">
      <c r="B1924" t="s">
        <v>7051</v>
      </c>
      <c r="C1924" s="301" t="s">
        <v>3838</v>
      </c>
      <c r="D1924" s="301" t="s">
        <v>3839</v>
      </c>
      <c r="E1924" s="301" t="s">
        <v>3840</v>
      </c>
      <c r="F1924" t="str">
        <f t="shared" si="29"/>
        <v>PSVESL1; Psyk. Slag. - Voksenpsyk. afsnit SL1: 103-3155</v>
      </c>
    </row>
    <row r="1925" spans="2:6" x14ac:dyDescent="0.25">
      <c r="B1925" t="s">
        <v>11188</v>
      </c>
      <c r="C1925" s="301" t="s">
        <v>10494</v>
      </c>
      <c r="D1925" s="301" t="s">
        <v>10495</v>
      </c>
      <c r="E1925" s="301" t="s">
        <v>10496</v>
      </c>
      <c r="F1925" t="str">
        <f t="shared" si="29"/>
        <v>PSVESL1P; Psyk. Slag. - Voksenpsyk. Afsnit SL1 P: 3323-2130</v>
      </c>
    </row>
    <row r="1926" spans="2:6" x14ac:dyDescent="0.25">
      <c r="B1926" t="s">
        <v>7024</v>
      </c>
      <c r="C1926" s="301" t="s">
        <v>3759</v>
      </c>
      <c r="D1926" s="301" t="s">
        <v>3760</v>
      </c>
      <c r="E1926" s="301" t="s">
        <v>3761</v>
      </c>
      <c r="F1926" t="str">
        <f t="shared" si="29"/>
        <v>PSVESL2; Psyk. Slag. - Voksenpsyk. afsnit SL2: 102-3312</v>
      </c>
    </row>
    <row r="1927" spans="2:6" x14ac:dyDescent="0.25">
      <c r="B1927" t="s">
        <v>7132</v>
      </c>
      <c r="C1927" s="301" t="s">
        <v>4065</v>
      </c>
      <c r="D1927" s="301" t="s">
        <v>3760</v>
      </c>
      <c r="E1927" s="301" t="s">
        <v>3761</v>
      </c>
      <c r="F1927" t="str">
        <f t="shared" si="29"/>
        <v>PSVESL2; Psyk. Slag. - Voksenpsyk. afsnit SL2: 132-3152</v>
      </c>
    </row>
    <row r="1928" spans="2:6" x14ac:dyDescent="0.25">
      <c r="B1928" t="s">
        <v>9044</v>
      </c>
      <c r="C1928" s="304" t="s">
        <v>8470</v>
      </c>
      <c r="D1928" s="304" t="s">
        <v>3760</v>
      </c>
      <c r="E1928" s="304" t="s">
        <v>3761</v>
      </c>
      <c r="F1928" t="str">
        <f t="shared" si="29"/>
        <v>PSVESL2; Psyk. Slag. - Voksenpsyk. afsnit SL2: 3312-2130</v>
      </c>
    </row>
    <row r="1929" spans="2:6" x14ac:dyDescent="0.25">
      <c r="B1929" t="s">
        <v>7025</v>
      </c>
      <c r="C1929" s="301" t="s">
        <v>3762</v>
      </c>
      <c r="D1929" s="301" t="s">
        <v>3763</v>
      </c>
      <c r="E1929" s="301" t="s">
        <v>3764</v>
      </c>
      <c r="F1929" t="str">
        <f t="shared" si="29"/>
        <v>PSVESL3; Psyk. Slag. - Voksenpsyk. afsnit SL3: 102-3313</v>
      </c>
    </row>
    <row r="1930" spans="2:6" x14ac:dyDescent="0.25">
      <c r="B1930" t="s">
        <v>7050</v>
      </c>
      <c r="C1930" s="301" t="s">
        <v>3837</v>
      </c>
      <c r="D1930" s="301" t="s">
        <v>3763</v>
      </c>
      <c r="E1930" s="301" t="s">
        <v>3764</v>
      </c>
      <c r="F1930" t="str">
        <f t="shared" si="29"/>
        <v>PSVESL3; Psyk. Slag. - Voksenpsyk. afsnit SL3: 103-3154</v>
      </c>
    </row>
    <row r="1931" spans="2:6" x14ac:dyDescent="0.25">
      <c r="B1931" t="s">
        <v>9045</v>
      </c>
      <c r="C1931" s="304" t="s">
        <v>8471</v>
      </c>
      <c r="D1931" s="304" t="s">
        <v>3763</v>
      </c>
      <c r="E1931" s="304" t="s">
        <v>3764</v>
      </c>
      <c r="F1931" t="str">
        <f t="shared" ref="F1931:F1994" si="30">CONCATENATE(D1931,";"," ",E1931,":"," ",C1931)</f>
        <v>PSVESL3; Psyk. Slag. - Voksenpsyk. afsnit SL3: 3313-2130</v>
      </c>
    </row>
    <row r="1932" spans="2:6" x14ac:dyDescent="0.25">
      <c r="B1932" t="s">
        <v>7018</v>
      </c>
      <c r="C1932" s="306" t="s">
        <v>3745</v>
      </c>
      <c r="D1932" s="306" t="s">
        <v>3746</v>
      </c>
      <c r="E1932" s="306" t="s">
        <v>3747</v>
      </c>
      <c r="F1932" t="str">
        <f t="shared" si="30"/>
        <v>PSVESL4; Psyk. Slag. - Voksenpsyk. afsnit SL4: 102-3151</v>
      </c>
    </row>
    <row r="1933" spans="2:6" x14ac:dyDescent="0.25">
      <c r="B1933" t="s">
        <v>7023</v>
      </c>
      <c r="C1933" s="301" t="s">
        <v>3758</v>
      </c>
      <c r="D1933" s="301" t="s">
        <v>3746</v>
      </c>
      <c r="E1933" s="301" t="s">
        <v>3747</v>
      </c>
      <c r="F1933" t="str">
        <f t="shared" si="30"/>
        <v>PSVESL4; Psyk. Slag. - Voksenpsyk. afsnit SL4: 102-3311</v>
      </c>
    </row>
    <row r="1934" spans="2:6" x14ac:dyDescent="0.25">
      <c r="B1934" t="s">
        <v>9043</v>
      </c>
      <c r="C1934" s="304" t="s">
        <v>8469</v>
      </c>
      <c r="D1934" s="304" t="s">
        <v>3746</v>
      </c>
      <c r="E1934" s="304" t="s">
        <v>3747</v>
      </c>
      <c r="F1934" t="str">
        <f t="shared" si="30"/>
        <v>PSVESL4; Psyk. Slag. - Voksenpsyk. afsnit SL4: 3311-2130</v>
      </c>
    </row>
    <row r="1935" spans="2:6" x14ac:dyDescent="0.25">
      <c r="B1935" t="s">
        <v>7026</v>
      </c>
      <c r="C1935" s="301" t="s">
        <v>3765</v>
      </c>
      <c r="D1935" s="301" t="s">
        <v>3766</v>
      </c>
      <c r="E1935" s="301" t="s">
        <v>3767</v>
      </c>
      <c r="F1935" t="str">
        <f t="shared" si="30"/>
        <v>PSVESL5; Psyk. Slag. - Voksenpsyk. afsnit SL5: 102-3314</v>
      </c>
    </row>
    <row r="1936" spans="2:6" x14ac:dyDescent="0.25">
      <c r="B1936" t="s">
        <v>9046</v>
      </c>
      <c r="C1936" s="304" t="s">
        <v>8472</v>
      </c>
      <c r="D1936" s="304" t="s">
        <v>3766</v>
      </c>
      <c r="E1936" s="304" t="s">
        <v>3767</v>
      </c>
      <c r="F1936" t="str">
        <f t="shared" si="30"/>
        <v>PSVESL5; Psyk. Slag. - Voksenpsyk. afsnit SL5: 3314-2130</v>
      </c>
    </row>
    <row r="1937" spans="2:6" x14ac:dyDescent="0.25">
      <c r="B1937" t="s">
        <v>7017</v>
      </c>
      <c r="C1937" s="306" t="s">
        <v>3742</v>
      </c>
      <c r="D1937" s="306" t="s">
        <v>3743</v>
      </c>
      <c r="E1937" s="306" t="s">
        <v>3744</v>
      </c>
      <c r="F1937" t="str">
        <f t="shared" si="30"/>
        <v>PSVESLAKUT; Psyk. Slag. - Psykiatrisk akutmodtagelse: 102-3144</v>
      </c>
    </row>
    <row r="1938" spans="2:6" x14ac:dyDescent="0.25">
      <c r="B1938" t="s">
        <v>7022</v>
      </c>
      <c r="C1938" s="301" t="s">
        <v>3757</v>
      </c>
      <c r="D1938" s="301" t="s">
        <v>3743</v>
      </c>
      <c r="E1938" s="301" t="s">
        <v>3744</v>
      </c>
      <c r="F1938" t="str">
        <f t="shared" si="30"/>
        <v>PSVESLAKUT; Psyk. Slag. - Psykiatrisk akutmodtagelse: 102-3310</v>
      </c>
    </row>
    <row r="1939" spans="2:6" x14ac:dyDescent="0.25">
      <c r="B1939" t="s">
        <v>9042</v>
      </c>
      <c r="C1939" s="304" t="s">
        <v>8468</v>
      </c>
      <c r="D1939" s="304" t="s">
        <v>3743</v>
      </c>
      <c r="E1939" s="304" t="s">
        <v>3744</v>
      </c>
      <c r="F1939" t="str">
        <f t="shared" si="30"/>
        <v>PSVESLAKUT; Psyk. Slag. - Psykiatrisk akutmodtagelse: 3310-2130</v>
      </c>
    </row>
    <row r="1940" spans="2:6" x14ac:dyDescent="0.25">
      <c r="B1940" t="s">
        <v>8988</v>
      </c>
      <c r="C1940" s="304" t="s">
        <v>8393</v>
      </c>
      <c r="D1940" s="304" t="s">
        <v>8394</v>
      </c>
      <c r="E1940" s="304" t="s">
        <v>8395</v>
      </c>
      <c r="F1940" t="str">
        <f t="shared" si="30"/>
        <v>PSVESLAMBA; Psyk - VE - Ambulant Akutteam (K): 3159-2130</v>
      </c>
    </row>
    <row r="1941" spans="2:6" x14ac:dyDescent="0.25">
      <c r="B1941" t="s">
        <v>7027</v>
      </c>
      <c r="C1941" s="301" t="s">
        <v>3768</v>
      </c>
      <c r="D1941" s="301" t="s">
        <v>3769</v>
      </c>
      <c r="E1941" s="301" t="s">
        <v>3770</v>
      </c>
      <c r="F1941" t="str">
        <f t="shared" si="30"/>
        <v>PSVESLAMBU; Psyk. Slag. - Specialambulatorium: 102-3315</v>
      </c>
    </row>
    <row r="1942" spans="2:6" x14ac:dyDescent="0.25">
      <c r="B1942" t="s">
        <v>7016</v>
      </c>
      <c r="C1942" s="306" t="s">
        <v>3739</v>
      </c>
      <c r="D1942" s="306" t="s">
        <v>3740</v>
      </c>
      <c r="E1942" s="306" t="s">
        <v>3741</v>
      </c>
      <c r="F1942" t="str">
        <f t="shared" si="30"/>
        <v>PSVESLDP; Psyk. Slag. - Distriktspsykiatrien: 102-3134</v>
      </c>
    </row>
    <row r="1943" spans="2:6" x14ac:dyDescent="0.25">
      <c r="B1943" t="s">
        <v>8982</v>
      </c>
      <c r="C1943" s="304" t="s">
        <v>8387</v>
      </c>
      <c r="D1943" s="304" t="s">
        <v>3740</v>
      </c>
      <c r="E1943" s="304" t="s">
        <v>3741</v>
      </c>
      <c r="F1943" t="str">
        <f t="shared" si="30"/>
        <v>PSVESLDP; Psyk. Slag. - Distriktspsykiatrien: 3134-2130</v>
      </c>
    </row>
    <row r="1944" spans="2:6" x14ac:dyDescent="0.25">
      <c r="B1944" t="s">
        <v>9936</v>
      </c>
      <c r="C1944" s="301" t="s">
        <v>9495</v>
      </c>
      <c r="D1944" s="301" t="s">
        <v>9496</v>
      </c>
      <c r="E1944" s="301" t="s">
        <v>9497</v>
      </c>
      <c r="F1944" t="str">
        <f t="shared" si="30"/>
        <v>PSVESLDPÆL; Psyk. Slag. - DP for ældre: 3318-2130</v>
      </c>
    </row>
    <row r="1945" spans="2:6" x14ac:dyDescent="0.25">
      <c r="B1945" t="s">
        <v>7148</v>
      </c>
      <c r="C1945" s="301" t="s">
        <v>4101</v>
      </c>
      <c r="D1945" s="301" t="s">
        <v>4102</v>
      </c>
      <c r="E1945" s="301" t="s">
        <v>4103</v>
      </c>
      <c r="F1945" t="str">
        <f t="shared" si="30"/>
        <v>PSVESLECT; Psyk.  Slag. - ECT Klinik Vest: 2160-3158</v>
      </c>
    </row>
    <row r="1946" spans="2:6" x14ac:dyDescent="0.25">
      <c r="B1946" t="s">
        <v>9937</v>
      </c>
      <c r="C1946" s="301" t="s">
        <v>9498</v>
      </c>
      <c r="D1946" s="301" t="s">
        <v>9499</v>
      </c>
      <c r="E1946" s="301" t="s">
        <v>9500</v>
      </c>
      <c r="F1946" t="str">
        <f t="shared" si="30"/>
        <v>PSVESLFLYG; Psyk. Slag. - Kl. for Trauma. Flygtninge: 3322-2130</v>
      </c>
    </row>
    <row r="1947" spans="2:6" x14ac:dyDescent="0.25">
      <c r="B1947" t="s">
        <v>9938</v>
      </c>
      <c r="C1947" s="304" t="s">
        <v>9501</v>
      </c>
      <c r="D1947" s="304" t="s">
        <v>9502</v>
      </c>
      <c r="E1947" s="304" t="s">
        <v>9503</v>
      </c>
      <c r="F1947" t="str">
        <f t="shared" si="30"/>
        <v>PSVESLFORS; Forskningsenhed: 3316-2130</v>
      </c>
    </row>
    <row r="1948" spans="2:6" x14ac:dyDescent="0.25">
      <c r="B1948" t="s">
        <v>7015</v>
      </c>
      <c r="C1948" s="306" t="s">
        <v>3736</v>
      </c>
      <c r="D1948" s="306" t="s">
        <v>3737</v>
      </c>
      <c r="E1948" s="306" t="s">
        <v>3738</v>
      </c>
      <c r="F1948" t="str">
        <f t="shared" si="30"/>
        <v>PSVESLKLIN; Psyk. Slag. - Psykiatrisk klinik: 102-3132</v>
      </c>
    </row>
    <row r="1949" spans="2:6" x14ac:dyDescent="0.25">
      <c r="B1949" t="s">
        <v>8980</v>
      </c>
      <c r="C1949" s="304" t="s">
        <v>8385</v>
      </c>
      <c r="D1949" s="304" t="s">
        <v>3737</v>
      </c>
      <c r="E1949" s="304" t="s">
        <v>3738</v>
      </c>
      <c r="F1949" t="str">
        <f t="shared" si="30"/>
        <v>PSVESLKLIN; Psyk. Slag. - Psykiatrisk klinik: 3132-2130</v>
      </c>
    </row>
    <row r="1950" spans="2:6" x14ac:dyDescent="0.25">
      <c r="B1950" t="s">
        <v>9939</v>
      </c>
      <c r="C1950" s="301" t="s">
        <v>9504</v>
      </c>
      <c r="D1950" s="301" t="s">
        <v>9505</v>
      </c>
      <c r="E1950" s="301" t="s">
        <v>9506</v>
      </c>
      <c r="F1950" t="str">
        <f t="shared" si="30"/>
        <v>PSVESLPTSD; Psyk. Slag. - PTSD - Regionsfunktion (K): 3317-2130</v>
      </c>
    </row>
    <row r="1951" spans="2:6" x14ac:dyDescent="0.25">
      <c r="B1951" t="s">
        <v>9940</v>
      </c>
      <c r="C1951" s="301" t="s">
        <v>9507</v>
      </c>
      <c r="D1951" s="301" t="s">
        <v>9508</v>
      </c>
      <c r="E1951" s="301" t="s">
        <v>9509</v>
      </c>
      <c r="F1951" t="str">
        <f t="shared" si="30"/>
        <v>PSVESLSL6; Psyk. Slag. - Ældrepsykiatri afsnit SL6: 3319-2130</v>
      </c>
    </row>
    <row r="1952" spans="2:6" x14ac:dyDescent="0.25">
      <c r="B1952" t="s">
        <v>7122</v>
      </c>
      <c r="C1952" s="301" t="s">
        <v>4037</v>
      </c>
      <c r="D1952" s="301" t="s">
        <v>4038</v>
      </c>
      <c r="E1952" s="301" t="s">
        <v>4039</v>
      </c>
      <c r="F1952" t="str">
        <f t="shared" si="30"/>
        <v>PSVESODP; Psykiatrien Sorø - Distriktspsykiatrien: 110-3137</v>
      </c>
    </row>
    <row r="1953" spans="2:6" x14ac:dyDescent="0.25">
      <c r="B1953" t="s">
        <v>8985</v>
      </c>
      <c r="C1953" s="304" t="s">
        <v>8390</v>
      </c>
      <c r="D1953" s="304" t="s">
        <v>4038</v>
      </c>
      <c r="E1953" s="304" t="s">
        <v>4039</v>
      </c>
      <c r="F1953" t="str">
        <f t="shared" si="30"/>
        <v>PSVESODP; Psykiatrien Sorø - Distriktspsykiatrien: 3137-2130</v>
      </c>
    </row>
    <row r="1954" spans="2:6" x14ac:dyDescent="0.25">
      <c r="B1954" t="s">
        <v>7146</v>
      </c>
      <c r="C1954" s="301" t="s">
        <v>4096</v>
      </c>
      <c r="D1954" s="301" t="s">
        <v>4097</v>
      </c>
      <c r="E1954" s="301" t="s">
        <v>4098</v>
      </c>
      <c r="F1954" t="str">
        <f t="shared" si="30"/>
        <v>PSVEST; Psyk. Slag. - Afdelingsledelse Vest: 2130-3130</v>
      </c>
    </row>
    <row r="1955" spans="2:6" x14ac:dyDescent="0.25">
      <c r="B1955" t="s">
        <v>8978</v>
      </c>
      <c r="C1955" s="304" t="s">
        <v>8382</v>
      </c>
      <c r="D1955" s="304" t="s">
        <v>4097</v>
      </c>
      <c r="E1955" s="304" t="s">
        <v>4098</v>
      </c>
      <c r="F1955" t="str">
        <f t="shared" si="30"/>
        <v>PSVEST; Psyk. Slag. - Afdelingsledelse Vest: 3130-2130</v>
      </c>
    </row>
    <row r="1956" spans="2:6" x14ac:dyDescent="0.25">
      <c r="B1956" t="s">
        <v>7147</v>
      </c>
      <c r="C1956" s="301" t="s">
        <v>4099</v>
      </c>
      <c r="D1956" s="301" t="s">
        <v>4100</v>
      </c>
      <c r="E1956" s="301" t="s">
        <v>4098</v>
      </c>
      <c r="F1956" t="str">
        <f t="shared" si="30"/>
        <v>PSVEST-j; Psyk. Slag. - Afdelingsledelse Vest: 2130-3130j</v>
      </c>
    </row>
    <row r="1957" spans="2:6" x14ac:dyDescent="0.25">
      <c r="B1957" t="s">
        <v>8957</v>
      </c>
      <c r="C1957" s="306">
        <v>8152123000</v>
      </c>
      <c r="D1957" s="306" t="s">
        <v>8361</v>
      </c>
      <c r="E1957" s="306" t="s">
        <v>8362</v>
      </c>
      <c r="F1957" t="str">
        <f t="shared" si="30"/>
        <v>PSVEST-P; Afprøvning af fæl. tværsektorielle teams: 8152123000</v>
      </c>
    </row>
    <row r="1958" spans="2:6" x14ac:dyDescent="0.25">
      <c r="B1958" t="s">
        <v>6957</v>
      </c>
      <c r="C1958" s="306">
        <v>8152113000</v>
      </c>
      <c r="D1958" s="306" t="s">
        <v>3554</v>
      </c>
      <c r="E1958" s="309" t="s">
        <v>3660</v>
      </c>
      <c r="F1958" t="str">
        <f t="shared" si="30"/>
        <v>PSVEST-p; Anne Bryde Christensen, Annuum: 8152113000</v>
      </c>
    </row>
    <row r="1959" spans="2:6" x14ac:dyDescent="0.25">
      <c r="B1959" t="s">
        <v>6869</v>
      </c>
      <c r="C1959" s="306">
        <v>8152012000</v>
      </c>
      <c r="D1959" s="306" t="s">
        <v>3554</v>
      </c>
      <c r="E1959" s="306" t="s">
        <v>3555</v>
      </c>
      <c r="F1959" t="str">
        <f t="shared" si="30"/>
        <v>PSVEST-p; Bo Bach Pedersen - Maladaptive schemas: 8152012000</v>
      </c>
    </row>
    <row r="1960" spans="2:6" x14ac:dyDescent="0.25">
      <c r="B1960" t="s">
        <v>6870</v>
      </c>
      <c r="C1960" s="306">
        <v>8152013000</v>
      </c>
      <c r="D1960" s="306" t="s">
        <v>3554</v>
      </c>
      <c r="E1960" s="306" t="s">
        <v>3556</v>
      </c>
      <c r="F1960" t="str">
        <f t="shared" si="30"/>
        <v>PSVEST-p; Bo Bach Sayad Pedersen - DSM-5 Personal.: 8152013000</v>
      </c>
    </row>
    <row r="1961" spans="2:6" x14ac:dyDescent="0.25">
      <c r="B1961" t="s">
        <v>6871</v>
      </c>
      <c r="C1961" s="306">
        <v>8152014000</v>
      </c>
      <c r="D1961" s="306" t="s">
        <v>3554</v>
      </c>
      <c r="E1961" s="306" t="s">
        <v>3557</v>
      </c>
      <c r="F1961" t="str">
        <f t="shared" si="30"/>
        <v>PSVEST-p; Bo Bach Sayed Pedersen -Tidligt indlærte: 8152014000</v>
      </c>
    </row>
    <row r="1962" spans="2:6" x14ac:dyDescent="0.25">
      <c r="B1962" t="s">
        <v>6925</v>
      </c>
      <c r="C1962" s="306">
        <v>8152077000</v>
      </c>
      <c r="D1962" s="306" t="s">
        <v>3554</v>
      </c>
      <c r="E1962" s="306" t="s">
        <v>3623</v>
      </c>
      <c r="F1962" t="str">
        <f t="shared" si="30"/>
        <v>PSVEST-p; Bo Bach, Forskningsprojekter: 8152077000</v>
      </c>
    </row>
    <row r="1963" spans="2:6" x14ac:dyDescent="0.25">
      <c r="B1963" t="s">
        <v>6909</v>
      </c>
      <c r="C1963" s="306">
        <v>8152058000</v>
      </c>
      <c r="D1963" s="306" t="s">
        <v>3554</v>
      </c>
      <c r="E1963" s="306" t="s">
        <v>3604</v>
      </c>
      <c r="F1963" t="str">
        <f t="shared" si="30"/>
        <v>PSVEST-p; Bo Sayyad Bach, Schema terapi: 8152058000</v>
      </c>
    </row>
    <row r="1964" spans="2:6" x14ac:dyDescent="0.25">
      <c r="B1964" t="s">
        <v>11153</v>
      </c>
      <c r="C1964" s="306">
        <v>8152150000</v>
      </c>
      <c r="D1964" s="306" t="s">
        <v>3554</v>
      </c>
      <c r="E1964" s="306" t="s">
        <v>10453</v>
      </c>
      <c r="F1964" t="str">
        <f t="shared" si="30"/>
        <v>PSVEST-p; CAR – Tryg148110: 8152150000</v>
      </c>
    </row>
    <row r="1965" spans="2:6" x14ac:dyDescent="0.25">
      <c r="B1965" t="s">
        <v>11162</v>
      </c>
      <c r="C1965" s="306">
        <v>8152159000</v>
      </c>
      <c r="D1965" s="306" t="s">
        <v>3554</v>
      </c>
      <c r="E1965" s="306" t="s">
        <v>10462</v>
      </c>
      <c r="F1965" t="str">
        <f t="shared" si="30"/>
        <v>PSVEST-p; Carl Randau - Annuum: 8152159000</v>
      </c>
    </row>
    <row r="1966" spans="2:6" x14ac:dyDescent="0.25">
      <c r="B1966" t="s">
        <v>6924</v>
      </c>
      <c r="C1966" s="306">
        <v>8152076000</v>
      </c>
      <c r="D1966" s="306" t="s">
        <v>3554</v>
      </c>
      <c r="E1966" s="306" t="s">
        <v>3622</v>
      </c>
      <c r="F1966" t="str">
        <f t="shared" si="30"/>
        <v>PSVEST-p; Cecilie Marie Ø Fog-Petersen - Videomed.: 8152076000</v>
      </c>
    </row>
    <row r="1967" spans="2:6" x14ac:dyDescent="0.25">
      <c r="B1967" t="s">
        <v>11159</v>
      </c>
      <c r="C1967" s="306">
        <v>8152156000</v>
      </c>
      <c r="D1967" s="306" t="s">
        <v>3554</v>
      </c>
      <c r="E1967" s="306" t="s">
        <v>10459</v>
      </c>
      <c r="F1967" t="str">
        <f t="shared" si="30"/>
        <v>PSVEST-p; DIPNOT (TRYG): 8152156000</v>
      </c>
    </row>
    <row r="1968" spans="2:6" x14ac:dyDescent="0.25">
      <c r="B1968" t="s">
        <v>11150</v>
      </c>
      <c r="C1968" s="306">
        <v>8152147000</v>
      </c>
      <c r="D1968" s="306" t="s">
        <v>3554</v>
      </c>
      <c r="E1968" s="306" t="s">
        <v>10450</v>
      </c>
      <c r="F1968" t="str">
        <f t="shared" si="30"/>
        <v>PSVEST-p; DM/SMI Illness management: 8152147000</v>
      </c>
    </row>
    <row r="1969" spans="2:6" x14ac:dyDescent="0.25">
      <c r="B1969" t="s">
        <v>11175</v>
      </c>
      <c r="C1969" s="306">
        <v>8152172000</v>
      </c>
      <c r="D1969" s="306" t="s">
        <v>3554</v>
      </c>
      <c r="E1969" s="306" t="s">
        <v>10476</v>
      </c>
      <c r="F1969" t="str">
        <f t="shared" si="30"/>
        <v>PSVEST-p; FFP-OCD-ERP: 8152172000</v>
      </c>
    </row>
    <row r="1970" spans="2:6" x14ac:dyDescent="0.25">
      <c r="B1970" t="s">
        <v>6893</v>
      </c>
      <c r="C1970" s="306">
        <v>8152040000</v>
      </c>
      <c r="D1970" s="306" t="s">
        <v>3554</v>
      </c>
      <c r="E1970" s="306" t="s">
        <v>3586</v>
      </c>
      <c r="F1970" t="str">
        <f t="shared" si="30"/>
        <v>PSVEST-p; Forsøg med bæltefri afdelinger, SST: 8152040000</v>
      </c>
    </row>
    <row r="1971" spans="2:6" x14ac:dyDescent="0.25">
      <c r="B1971" t="s">
        <v>11157</v>
      </c>
      <c r="C1971" s="306">
        <v>8152154000</v>
      </c>
      <c r="D1971" s="306" t="s">
        <v>3554</v>
      </c>
      <c r="E1971" s="306" t="s">
        <v>10457</v>
      </c>
      <c r="F1971" t="str">
        <f t="shared" si="30"/>
        <v>PSVEST-p; HISTORI - Sidse Arnfred: 8152154000</v>
      </c>
    </row>
    <row r="1972" spans="2:6" x14ac:dyDescent="0.25">
      <c r="B1972" t="s">
        <v>11178</v>
      </c>
      <c r="C1972" s="306">
        <v>8152175000</v>
      </c>
      <c r="D1972" s="306" t="s">
        <v>3554</v>
      </c>
      <c r="E1972" s="306" t="s">
        <v>10479</v>
      </c>
      <c r="F1972" t="str">
        <f t="shared" si="30"/>
        <v>PSVEST-p; HISTORI-SDCS: 8152175000</v>
      </c>
    </row>
    <row r="1973" spans="2:6" x14ac:dyDescent="0.25">
      <c r="B1973" t="s">
        <v>6876</v>
      </c>
      <c r="C1973" s="306">
        <v>8152019000</v>
      </c>
      <c r="D1973" s="306" t="s">
        <v>3554</v>
      </c>
      <c r="E1973" s="306" t="s">
        <v>3563</v>
      </c>
      <c r="F1973" t="str">
        <f t="shared" si="30"/>
        <v>PSVEST-p; Jane Fjermestad Noll - Depressive pheno.: 8152019000</v>
      </c>
    </row>
    <row r="1974" spans="2:6" x14ac:dyDescent="0.25">
      <c r="B1974" t="s">
        <v>9944</v>
      </c>
      <c r="C1974" s="306">
        <v>8152141000</v>
      </c>
      <c r="D1974" s="306" t="s">
        <v>3554</v>
      </c>
      <c r="E1974" s="306" t="s">
        <v>9513</v>
      </c>
      <c r="F1974" t="str">
        <f t="shared" si="30"/>
        <v>PSVEST-p; Kommunikation i Psykiatrien: 8152141000</v>
      </c>
    </row>
    <row r="1975" spans="2:6" x14ac:dyDescent="0.25">
      <c r="B1975" t="s">
        <v>11160</v>
      </c>
      <c r="C1975" s="306">
        <v>8152157000</v>
      </c>
      <c r="D1975" s="306" t="s">
        <v>3554</v>
      </c>
      <c r="E1975" s="306" t="s">
        <v>10460</v>
      </c>
      <c r="F1975" t="str">
        <f t="shared" si="30"/>
        <v>PSVEST-p; KUH2020: 8152157000</v>
      </c>
    </row>
    <row r="1976" spans="2:6" x14ac:dyDescent="0.25">
      <c r="B1976" t="s">
        <v>9942</v>
      </c>
      <c r="C1976" s="306">
        <v>8152139000</v>
      </c>
      <c r="D1976" s="306" t="s">
        <v>3554</v>
      </c>
      <c r="E1976" s="306" t="s">
        <v>9511</v>
      </c>
      <c r="F1976" t="str">
        <f t="shared" si="30"/>
        <v>PSVEST-p; Lise Møller: Annuum-midler: 8152139000</v>
      </c>
    </row>
    <row r="1977" spans="2:6" x14ac:dyDescent="0.25">
      <c r="B1977" t="s">
        <v>6906</v>
      </c>
      <c r="C1977" s="306">
        <v>8152055000</v>
      </c>
      <c r="D1977" s="306" t="s">
        <v>3554</v>
      </c>
      <c r="E1977" s="306" t="s">
        <v>3601</v>
      </c>
      <c r="F1977" t="str">
        <f t="shared" si="30"/>
        <v>PSVEST-p; Maria Gefke, Inflammation, Psychological: 8152055000</v>
      </c>
    </row>
    <row r="1978" spans="2:6" x14ac:dyDescent="0.25">
      <c r="B1978" t="s">
        <v>11169</v>
      </c>
      <c r="C1978" s="306">
        <v>8152166000</v>
      </c>
      <c r="D1978" s="306" t="s">
        <v>3554</v>
      </c>
      <c r="E1978" s="306" t="s">
        <v>10470</v>
      </c>
      <c r="F1978" t="str">
        <f t="shared" si="30"/>
        <v>PSVEST-p; OCD-ERP og Psykoterapi - RS: 8152166000</v>
      </c>
    </row>
    <row r="1979" spans="2:6" x14ac:dyDescent="0.25">
      <c r="B1979" t="s">
        <v>11171</v>
      </c>
      <c r="C1979" s="306">
        <v>8152168000</v>
      </c>
      <c r="D1979" s="306" t="s">
        <v>3554</v>
      </c>
      <c r="E1979" s="306" t="s">
        <v>10472</v>
      </c>
      <c r="F1979" t="str">
        <f t="shared" si="30"/>
        <v>PSVEST-p; PLUS-RS: 8152168000</v>
      </c>
    </row>
    <row r="1980" spans="2:6" x14ac:dyDescent="0.25">
      <c r="B1980" t="s">
        <v>11152</v>
      </c>
      <c r="C1980" s="306">
        <v>8152149000</v>
      </c>
      <c r="D1980" s="306" t="s">
        <v>3554</v>
      </c>
      <c r="E1980" s="306" t="s">
        <v>10452</v>
      </c>
      <c r="F1980" t="str">
        <f t="shared" si="30"/>
        <v>PSVEST-p; PTSD-F20: 8152149000</v>
      </c>
    </row>
    <row r="1981" spans="2:6" x14ac:dyDescent="0.25">
      <c r="B1981" t="s">
        <v>9941</v>
      </c>
      <c r="C1981" s="306">
        <v>8152138000</v>
      </c>
      <c r="D1981" s="306" t="s">
        <v>3554</v>
      </c>
      <c r="E1981" s="306" t="s">
        <v>9510</v>
      </c>
      <c r="F1981" t="str">
        <f t="shared" si="30"/>
        <v>PSVEST-p; Ragner Klein Olsen - annumm: 8152138000</v>
      </c>
    </row>
    <row r="1982" spans="2:6" x14ac:dyDescent="0.25">
      <c r="B1982" t="s">
        <v>6885</v>
      </c>
      <c r="C1982" s="306">
        <v>8152028000</v>
      </c>
      <c r="D1982" s="306" t="s">
        <v>3554</v>
      </c>
      <c r="E1982" s="306" t="s">
        <v>3574</v>
      </c>
      <c r="F1982" t="str">
        <f t="shared" si="30"/>
        <v>PSVEST-p; Rita Fjeldsted - En analyse af sammenh.: 8152028000</v>
      </c>
    </row>
    <row r="1983" spans="2:6" x14ac:dyDescent="0.25">
      <c r="B1983" t="s">
        <v>9945</v>
      </c>
      <c r="C1983" s="306">
        <v>8152142000</v>
      </c>
      <c r="D1983" s="306" t="s">
        <v>3554</v>
      </c>
      <c r="E1983" s="306" t="s">
        <v>9514</v>
      </c>
      <c r="F1983" t="str">
        <f t="shared" si="30"/>
        <v>PSVEST-p; Sabrina Rønne – Samtidig type 2-diabetes: 8152142000</v>
      </c>
    </row>
    <row r="1984" spans="2:6" x14ac:dyDescent="0.25">
      <c r="B1984" t="s">
        <v>9947</v>
      </c>
      <c r="C1984" s="306">
        <v>8152144000</v>
      </c>
      <c r="D1984" s="306" t="s">
        <v>3554</v>
      </c>
      <c r="E1984" s="306" t="s">
        <v>9516</v>
      </c>
      <c r="F1984" t="str">
        <f t="shared" si="30"/>
        <v>PSVEST-p; Sabrina Trappaud Rønne, annuum: 8152144000</v>
      </c>
    </row>
    <row r="1985" spans="2:6" x14ac:dyDescent="0.25">
      <c r="B1985" t="s">
        <v>11182</v>
      </c>
      <c r="C1985" s="306">
        <v>8152179000</v>
      </c>
      <c r="D1985" s="306" t="s">
        <v>3554</v>
      </c>
      <c r="E1985" s="306" t="s">
        <v>10483</v>
      </c>
      <c r="F1985" t="str">
        <f t="shared" si="30"/>
        <v>PSVEST-p; SDCS_FARMA_ADD-IN: 8152179000</v>
      </c>
    </row>
    <row r="1986" spans="2:6" x14ac:dyDescent="0.25">
      <c r="B1986" t="s">
        <v>6908</v>
      </c>
      <c r="C1986" s="306">
        <v>8152057000</v>
      </c>
      <c r="D1986" s="306" t="s">
        <v>3554</v>
      </c>
      <c r="E1986" s="306" t="s">
        <v>3603</v>
      </c>
      <c r="F1986" t="str">
        <f t="shared" si="30"/>
        <v>PSVEST-p; Sidse Arnfred - Forbered. af multicenter: 8152057000</v>
      </c>
    </row>
    <row r="1987" spans="2:6" x14ac:dyDescent="0.25">
      <c r="B1987" t="s">
        <v>6903</v>
      </c>
      <c r="C1987" s="306">
        <v>8152051000</v>
      </c>
      <c r="D1987" s="306" t="s">
        <v>3554</v>
      </c>
      <c r="E1987" s="306" t="s">
        <v>3596</v>
      </c>
      <c r="F1987" t="str">
        <f t="shared" si="30"/>
        <v>PSVEST-p; Sidse Arnfred - Kompetenceløft i psykia.: 8152051000</v>
      </c>
    </row>
    <row r="1988" spans="2:6" x14ac:dyDescent="0.25">
      <c r="B1988" t="s">
        <v>6910</v>
      </c>
      <c r="C1988" s="306">
        <v>8152059000</v>
      </c>
      <c r="D1988" s="306" t="s">
        <v>3554</v>
      </c>
      <c r="E1988" s="306" t="s">
        <v>3605</v>
      </c>
      <c r="F1988" t="str">
        <f t="shared" si="30"/>
        <v>PSVEST-p; Sidse Arnfred - RENEW-DK: 8152059000</v>
      </c>
    </row>
    <row r="1989" spans="2:6" x14ac:dyDescent="0.25">
      <c r="B1989" t="s">
        <v>6948</v>
      </c>
      <c r="C1989" s="306">
        <v>8152103000</v>
      </c>
      <c r="D1989" s="306" t="s">
        <v>3554</v>
      </c>
      <c r="E1989" s="306" t="s">
        <v>3650</v>
      </c>
      <c r="F1989" t="str">
        <f t="shared" si="30"/>
        <v>PSVEST-p; Sidse Arnfred, KU, Videobibliotek: 8152103000</v>
      </c>
    </row>
    <row r="1990" spans="2:6" x14ac:dyDescent="0.25">
      <c r="B1990" t="s">
        <v>6923</v>
      </c>
      <c r="C1990" s="306">
        <v>8152075000</v>
      </c>
      <c r="D1990" s="306" t="s">
        <v>3554</v>
      </c>
      <c r="E1990" s="306" t="s">
        <v>3621</v>
      </c>
      <c r="F1990" t="str">
        <f t="shared" si="30"/>
        <v>PSVEST-p; Sidse Arnfred, Københavns Universitet, .: 8152075000</v>
      </c>
    </row>
    <row r="1991" spans="2:6" x14ac:dyDescent="0.25">
      <c r="B1991" t="s">
        <v>6952</v>
      </c>
      <c r="C1991" s="306">
        <v>8152107000</v>
      </c>
      <c r="D1991" s="306" t="s">
        <v>3554</v>
      </c>
      <c r="E1991" s="306" t="s">
        <v>3654</v>
      </c>
      <c r="F1991" t="str">
        <f t="shared" si="30"/>
        <v>PSVEST-p; Sidse Arnfred, TRACT-RCT: User Experien.: 8152107000</v>
      </c>
    </row>
    <row r="1992" spans="2:6" x14ac:dyDescent="0.25">
      <c r="B1992" t="s">
        <v>8964</v>
      </c>
      <c r="C1992" s="306">
        <v>8152130000</v>
      </c>
      <c r="D1992" s="306" t="s">
        <v>8361</v>
      </c>
      <c r="E1992" s="304" t="s">
        <v>8368</v>
      </c>
      <c r="F1992" t="str">
        <f t="shared" si="30"/>
        <v>PSVEST-P; Sidse Arnfred: Videotek - RCT (RS)  : 8152130000</v>
      </c>
    </row>
    <row r="1993" spans="2:6" x14ac:dyDescent="0.25">
      <c r="B1993" t="s">
        <v>6917</v>
      </c>
      <c r="C1993" s="306">
        <v>8152066000</v>
      </c>
      <c r="D1993" s="306" t="s">
        <v>3554</v>
      </c>
      <c r="E1993" s="306" t="s">
        <v>3612</v>
      </c>
      <c r="F1993" t="str">
        <f t="shared" si="30"/>
        <v>PSVEST-p; Sidse Arnfred: Videovignetter som lærin.: 8152066000</v>
      </c>
    </row>
    <row r="1994" spans="2:6" x14ac:dyDescent="0.25">
      <c r="B1994" t="s">
        <v>9943</v>
      </c>
      <c r="C1994" s="306">
        <v>8152140000</v>
      </c>
      <c r="D1994" s="306" t="s">
        <v>3554</v>
      </c>
      <c r="E1994" s="306" t="s">
        <v>9512</v>
      </c>
      <c r="F1994" t="str">
        <f t="shared" si="30"/>
        <v>PSVEST-p; Steen Lund – annumm: 8152140000</v>
      </c>
    </row>
    <row r="1995" spans="2:6" x14ac:dyDescent="0.25">
      <c r="B1995" t="s">
        <v>8979</v>
      </c>
      <c r="C1995" s="301" t="s">
        <v>8383</v>
      </c>
      <c r="D1995" s="301" t="s">
        <v>3554</v>
      </c>
      <c r="E1995" s="301" t="s">
        <v>8384</v>
      </c>
      <c r="F1995" t="str">
        <f t="shared" ref="F1995:F2058" si="31">CONCATENATE(D1995,";"," ",E1995,":"," ",C1995)</f>
        <v>PSVEST-p; Steno - Psykiatrien Vest: 3131-2130</v>
      </c>
    </row>
    <row r="1996" spans="2:6" x14ac:dyDescent="0.25">
      <c r="B1996" t="s">
        <v>6993</v>
      </c>
      <c r="C1996" s="306">
        <v>8158500000</v>
      </c>
      <c r="D1996" s="306" t="s">
        <v>3554</v>
      </c>
      <c r="E1996" s="306" t="s">
        <v>3698</v>
      </c>
      <c r="F1996" t="str">
        <f t="shared" si="31"/>
        <v>PSVEST-p; Styrkelse af den nære psykiatri (65502): 8158500000</v>
      </c>
    </row>
    <row r="1997" spans="2:6" x14ac:dyDescent="0.25">
      <c r="B1997" t="s">
        <v>6942</v>
      </c>
      <c r="C1997" s="306">
        <v>8152096000</v>
      </c>
      <c r="D1997" s="306" t="s">
        <v>3554</v>
      </c>
      <c r="E1997" s="306" t="s">
        <v>3643</v>
      </c>
      <c r="F1997" t="str">
        <f t="shared" si="31"/>
        <v>PSVEST-p; Styrket sundhedsfaglig rådgivning og le.: 8152096000</v>
      </c>
    </row>
    <row r="1998" spans="2:6" x14ac:dyDescent="0.25">
      <c r="B1998" t="s">
        <v>6992</v>
      </c>
      <c r="C1998" s="306">
        <v>8158100000</v>
      </c>
      <c r="D1998" s="306" t="s">
        <v>3554</v>
      </c>
      <c r="E1998" s="306" t="s">
        <v>3697</v>
      </c>
      <c r="F1998" t="str">
        <f t="shared" si="31"/>
        <v>PSVEST-p; Susie Schouw Petersen - 61602 Akut, Sl.: 8158100000</v>
      </c>
    </row>
    <row r="1999" spans="2:6" x14ac:dyDescent="0.25">
      <c r="B1999" t="s">
        <v>6916</v>
      </c>
      <c r="C1999" s="306">
        <v>8152065000</v>
      </c>
      <c r="D1999" s="306" t="s">
        <v>3554</v>
      </c>
      <c r="E1999" s="306" t="s">
        <v>3611</v>
      </c>
      <c r="F1999" t="str">
        <f t="shared" si="31"/>
        <v>PSVEST-p; Trygfonden: ID 114241, Sidse Arnfred: K.: 8152065000</v>
      </c>
    </row>
    <row r="2000" spans="2:6" x14ac:dyDescent="0.25">
      <c r="B2000" t="s">
        <v>9946</v>
      </c>
      <c r="C2000" s="306">
        <v>8152143000</v>
      </c>
      <c r="D2000" s="306" t="s">
        <v>3554</v>
      </c>
      <c r="E2000" s="306" t="s">
        <v>9515</v>
      </c>
      <c r="F2000" t="str">
        <f t="shared" si="31"/>
        <v>PSVEST-p; Vicki Elkjær – An empirical case study: 8152143000</v>
      </c>
    </row>
    <row r="2001" spans="2:6" x14ac:dyDescent="0.25">
      <c r="B2001" t="s">
        <v>9948</v>
      </c>
      <c r="C2001" s="306">
        <v>8152145000</v>
      </c>
      <c r="D2001" s="306" t="s">
        <v>3554</v>
      </c>
      <c r="E2001" s="306" t="s">
        <v>9517</v>
      </c>
      <c r="F2001" t="str">
        <f t="shared" si="31"/>
        <v>PSVEST-p; Vicki Zabell, annuum: 8152145000</v>
      </c>
    </row>
    <row r="2002" spans="2:6" x14ac:dyDescent="0.25">
      <c r="B2002" t="s">
        <v>7134</v>
      </c>
      <c r="C2002" s="301" t="s">
        <v>4069</v>
      </c>
      <c r="D2002" s="301" t="s">
        <v>4070</v>
      </c>
      <c r="E2002" s="301" t="s">
        <v>4071</v>
      </c>
      <c r="F2002" t="str">
        <f t="shared" si="31"/>
        <v>PSVEV6; Psyk - VE - Afsnit V6 - Dianalund: 132-3156</v>
      </c>
    </row>
    <row r="2003" spans="2:6" x14ac:dyDescent="0.25">
      <c r="B2003" t="s">
        <v>9949</v>
      </c>
      <c r="C2003" s="301" t="s">
        <v>9518</v>
      </c>
      <c r="D2003" s="301" t="s">
        <v>9519</v>
      </c>
      <c r="E2003" s="301" t="s">
        <v>9520</v>
      </c>
      <c r="F2003" t="str">
        <f t="shared" si="31"/>
        <v>PSVEVOFLYG; Psyk. Slag. - Traum. Flygtn. - Vord.: 3320-2130</v>
      </c>
    </row>
    <row r="2004" spans="2:6" x14ac:dyDescent="0.25">
      <c r="B2004" t="s">
        <v>9002</v>
      </c>
      <c r="C2004" s="304" t="s">
        <v>8413</v>
      </c>
      <c r="D2004" s="304" t="s">
        <v>8414</v>
      </c>
      <c r="E2004" s="304" t="s">
        <v>8415</v>
      </c>
      <c r="F2004" t="str">
        <f t="shared" si="31"/>
        <v>PSØSAMBU; Psyk - ØS - Ambulant Akutteam (K): 3211-2210</v>
      </c>
    </row>
    <row r="2005" spans="2:6" x14ac:dyDescent="0.25">
      <c r="B2005" t="s">
        <v>7073</v>
      </c>
      <c r="C2005" s="301" t="s">
        <v>3902</v>
      </c>
      <c r="D2005" s="301" t="s">
        <v>3903</v>
      </c>
      <c r="E2005" s="301" t="s">
        <v>3904</v>
      </c>
      <c r="F2005" t="str">
        <f t="shared" si="31"/>
        <v>PSØSDEPSTT; Stoppet enhed (489): 105-3228</v>
      </c>
    </row>
    <row r="2006" spans="2:6" x14ac:dyDescent="0.25">
      <c r="B2006" t="s">
        <v>7129</v>
      </c>
      <c r="C2006" s="301" t="s">
        <v>4057</v>
      </c>
      <c r="D2006" s="301" t="s">
        <v>4058</v>
      </c>
      <c r="E2006" s="301" t="s">
        <v>4059</v>
      </c>
      <c r="F2006" t="str">
        <f t="shared" si="31"/>
        <v>PSØSDPGKGR; Psyk - ØS - DP Greve-Køge - DP Greve: 131-3216</v>
      </c>
    </row>
    <row r="2007" spans="2:6" x14ac:dyDescent="0.25">
      <c r="B2007" t="s">
        <v>11189</v>
      </c>
      <c r="C2007" s="304" t="s">
        <v>10497</v>
      </c>
      <c r="D2007" s="304" t="s">
        <v>10498</v>
      </c>
      <c r="E2007" s="304" t="s">
        <v>10499</v>
      </c>
      <c r="F2007" t="str">
        <f t="shared" si="31"/>
        <v>PSØSGRKLIS; Psyk - ØS - Kl. for Selvm.- Greve: 3364-2210</v>
      </c>
    </row>
    <row r="2008" spans="2:6" x14ac:dyDescent="0.25">
      <c r="B2008" t="s">
        <v>7130</v>
      </c>
      <c r="C2008" s="301" t="s">
        <v>4060</v>
      </c>
      <c r="D2008" s="301" t="s">
        <v>4061</v>
      </c>
      <c r="E2008" s="301" t="s">
        <v>4062</v>
      </c>
      <c r="F2008" t="str">
        <f t="shared" si="31"/>
        <v>PSØSGRKØDP; Psyk - ØS - DP Greve-Køge - Ledelse: 131-3220</v>
      </c>
    </row>
    <row r="2009" spans="2:6" x14ac:dyDescent="0.25">
      <c r="B2009" t="s">
        <v>7157</v>
      </c>
      <c r="C2009" s="301" t="s">
        <v>4128</v>
      </c>
      <c r="D2009" s="301" t="s">
        <v>4061</v>
      </c>
      <c r="E2009" s="301" t="s">
        <v>4062</v>
      </c>
      <c r="F2009" t="str">
        <f t="shared" si="31"/>
        <v>PSØSGRKØDP; Psyk - ØS - DP Greve-Køge - Ledelse: 2210-3220</v>
      </c>
    </row>
    <row r="2010" spans="2:6" x14ac:dyDescent="0.25">
      <c r="B2010" t="s">
        <v>9009</v>
      </c>
      <c r="C2010" s="304" t="s">
        <v>8424</v>
      </c>
      <c r="D2010" s="304" t="s">
        <v>4061</v>
      </c>
      <c r="E2010" s="304" t="s">
        <v>4062</v>
      </c>
      <c r="F2010" t="str">
        <f t="shared" si="31"/>
        <v>PSØSGRKØDP; Psyk - ØS - DP Greve-Køge - Ledelse: 3220-2210</v>
      </c>
    </row>
    <row r="2011" spans="2:6" x14ac:dyDescent="0.25">
      <c r="B2011" t="s">
        <v>7009</v>
      </c>
      <c r="C2011" s="306" t="s">
        <v>3718</v>
      </c>
      <c r="D2011" s="306" t="s">
        <v>3719</v>
      </c>
      <c r="E2011" s="306" t="s">
        <v>3720</v>
      </c>
      <c r="F2011" t="str">
        <f t="shared" si="31"/>
        <v>PSØSKØDP; Psyk - ØS - DP Gr-Kø - DP Køge: 101-3214</v>
      </c>
    </row>
    <row r="2012" spans="2:6" x14ac:dyDescent="0.25">
      <c r="B2012" t="s">
        <v>9950</v>
      </c>
      <c r="C2012" s="301" t="s">
        <v>9521</v>
      </c>
      <c r="D2012" s="301" t="s">
        <v>9522</v>
      </c>
      <c r="E2012" s="301" t="s">
        <v>9523</v>
      </c>
      <c r="F2012" t="str">
        <f t="shared" si="31"/>
        <v>PSØSKØLIAP; Psyk - ØS - Lia. - Kl. for Lia. - KøgeP: 3367-2210</v>
      </c>
    </row>
    <row r="2013" spans="2:6" x14ac:dyDescent="0.25">
      <c r="B2013" t="s">
        <v>7008</v>
      </c>
      <c r="C2013" s="306" t="s">
        <v>3715</v>
      </c>
      <c r="D2013" s="306" t="s">
        <v>3716</v>
      </c>
      <c r="E2013" s="306" t="s">
        <v>3717</v>
      </c>
      <c r="F2013" t="str">
        <f t="shared" si="31"/>
        <v>PSØSKØPSYK; Psyk - ØS - Psyk. Klinik Køge: 101-3212</v>
      </c>
    </row>
    <row r="2014" spans="2:6" x14ac:dyDescent="0.25">
      <c r="B2014" t="s">
        <v>9003</v>
      </c>
      <c r="C2014" s="304" t="s">
        <v>8416</v>
      </c>
      <c r="D2014" s="304" t="s">
        <v>3716</v>
      </c>
      <c r="E2014" s="304" t="s">
        <v>3717</v>
      </c>
      <c r="F2014" t="str">
        <f t="shared" si="31"/>
        <v>PSØSKØPSYK; Psyk - ØS - Psyk. Klinik Køge: 3212-2210</v>
      </c>
    </row>
    <row r="2015" spans="2:6" x14ac:dyDescent="0.25">
      <c r="B2015" t="s">
        <v>9951</v>
      </c>
      <c r="C2015" s="301" t="s">
        <v>9524</v>
      </c>
      <c r="D2015" s="301" t="s">
        <v>9525</v>
      </c>
      <c r="E2015" s="301" t="s">
        <v>9526</v>
      </c>
      <c r="F2015" t="str">
        <f t="shared" si="31"/>
        <v>PSØSKØSELP; Psyk - ØS - Lia. - Kl. for Selvm.- KøgeP: 3369-2210</v>
      </c>
    </row>
    <row r="2016" spans="2:6" x14ac:dyDescent="0.25">
      <c r="B2016" t="s">
        <v>7064</v>
      </c>
      <c r="C2016" s="301" t="s">
        <v>3876</v>
      </c>
      <c r="D2016" s="301" t="s">
        <v>3877</v>
      </c>
      <c r="E2016" s="301" t="s">
        <v>3878</v>
      </c>
      <c r="F2016" t="str">
        <f t="shared" si="31"/>
        <v>PSØSROAKUT; Psyk - ØS - Psyk. Akut Modtagel. - Rosk.: 105-3217</v>
      </c>
    </row>
    <row r="2017" spans="2:6" x14ac:dyDescent="0.25">
      <c r="B2017" t="s">
        <v>9006</v>
      </c>
      <c r="C2017" s="304" t="s">
        <v>8419</v>
      </c>
      <c r="D2017" s="304" t="s">
        <v>3877</v>
      </c>
      <c r="E2017" s="304" t="s">
        <v>3878</v>
      </c>
      <c r="F2017" t="str">
        <f t="shared" si="31"/>
        <v>PSØSROAKUT; Psyk - ØS - Psyk. Akut Modtagel. - Rosk.: 3217-2210</v>
      </c>
    </row>
    <row r="2018" spans="2:6" x14ac:dyDescent="0.25">
      <c r="B2018" t="s">
        <v>9007</v>
      </c>
      <c r="C2018" s="304" t="s">
        <v>8420</v>
      </c>
      <c r="D2018" s="304" t="s">
        <v>8421</v>
      </c>
      <c r="E2018" s="304" t="s">
        <v>3878</v>
      </c>
      <c r="F2018" t="str">
        <f t="shared" si="31"/>
        <v>PSØSROAKUT-i; Psyk - ØS - Psyk. Akut Modtagel. - Rosk.: 3217-2210i</v>
      </c>
    </row>
    <row r="2019" spans="2:6" x14ac:dyDescent="0.25">
      <c r="B2019" t="s">
        <v>7065</v>
      </c>
      <c r="C2019" s="301" t="s">
        <v>3879</v>
      </c>
      <c r="D2019" s="301" t="s">
        <v>3880</v>
      </c>
      <c r="E2019" s="301" t="s">
        <v>3878</v>
      </c>
      <c r="F2019" t="str">
        <f t="shared" si="31"/>
        <v>PSØSROAKUT-j; Psyk - ØS - Psyk. Akut Modtagel. - Rosk.: 105-3217j</v>
      </c>
    </row>
    <row r="2020" spans="2:6" x14ac:dyDescent="0.25">
      <c r="B2020" t="s">
        <v>7063</v>
      </c>
      <c r="C2020" s="301" t="s">
        <v>3873</v>
      </c>
      <c r="D2020" s="301" t="s">
        <v>3874</v>
      </c>
      <c r="E2020" s="301" t="s">
        <v>3875</v>
      </c>
      <c r="F2020" t="str">
        <f t="shared" si="31"/>
        <v>PSØSRODP; Psyk - ØS - DP Roskilde: 105-3215</v>
      </c>
    </row>
    <row r="2021" spans="2:6" x14ac:dyDescent="0.25">
      <c r="B2021" t="s">
        <v>9005</v>
      </c>
      <c r="C2021" s="304" t="s">
        <v>8418</v>
      </c>
      <c r="D2021" s="304" t="s">
        <v>3874</v>
      </c>
      <c r="E2021" s="304" t="s">
        <v>3875</v>
      </c>
      <c r="F2021" t="str">
        <f t="shared" si="31"/>
        <v>PSØSRODP; Psyk - ØS - DP Roskilde: 3215-2210</v>
      </c>
    </row>
    <row r="2022" spans="2:6" x14ac:dyDescent="0.25">
      <c r="B2022" t="s">
        <v>9952</v>
      </c>
      <c r="C2022" s="301" t="s">
        <v>9527</v>
      </c>
      <c r="D2022" s="301" t="s">
        <v>9528</v>
      </c>
      <c r="E2022" s="301" t="s">
        <v>9529</v>
      </c>
      <c r="F2022" t="str">
        <f t="shared" si="31"/>
        <v>PSØSRODPÆP; Psyk - ØS - DP for ældre - Roskilde P: 3368-2210</v>
      </c>
    </row>
    <row r="2023" spans="2:6" x14ac:dyDescent="0.25">
      <c r="B2023" t="s">
        <v>7158</v>
      </c>
      <c r="C2023" s="301" t="s">
        <v>4129</v>
      </c>
      <c r="D2023" s="301" t="s">
        <v>4130</v>
      </c>
      <c r="E2023" s="301" t="s">
        <v>4131</v>
      </c>
      <c r="F2023" t="str">
        <f t="shared" si="31"/>
        <v>PSØSROECT; Psyk - ØS - ECT Klinik - Roskilde: 2210-3229</v>
      </c>
    </row>
    <row r="2024" spans="2:6" x14ac:dyDescent="0.25">
      <c r="B2024" t="s">
        <v>9013</v>
      </c>
      <c r="C2024" s="306" t="s">
        <v>8428</v>
      </c>
      <c r="D2024" s="306" t="s">
        <v>4130</v>
      </c>
      <c r="E2024" s="306" t="s">
        <v>8429</v>
      </c>
      <c r="F2024" t="str">
        <f t="shared" si="31"/>
        <v>PSØSROECT; Psyk - ØS - ECT-ØST (K): 3229-2210</v>
      </c>
    </row>
    <row r="2025" spans="2:6" x14ac:dyDescent="0.25">
      <c r="B2025" t="s">
        <v>7066</v>
      </c>
      <c r="C2025" s="301" t="s">
        <v>3881</v>
      </c>
      <c r="D2025" s="301" t="s">
        <v>3882</v>
      </c>
      <c r="E2025" s="301" t="s">
        <v>3883</v>
      </c>
      <c r="F2025" t="str">
        <f t="shared" si="31"/>
        <v>PSØSROKOMP; Psyk - ØS - Komp.cent. for deb. psykose: 105-3218</v>
      </c>
    </row>
    <row r="2026" spans="2:6" x14ac:dyDescent="0.25">
      <c r="B2026" t="s">
        <v>9008</v>
      </c>
      <c r="C2026" s="304" t="s">
        <v>8422</v>
      </c>
      <c r="D2026" s="304" t="s">
        <v>3882</v>
      </c>
      <c r="E2026" s="304" t="s">
        <v>8423</v>
      </c>
      <c r="F2026" t="str">
        <f t="shared" si="31"/>
        <v>PSØSROKOMP; Psyk - ØS - Komp.cent. for deb. Psykose: 3218-2210</v>
      </c>
    </row>
    <row r="2027" spans="2:6" x14ac:dyDescent="0.25">
      <c r="B2027" t="s">
        <v>7062</v>
      </c>
      <c r="C2027" s="301" t="s">
        <v>3870</v>
      </c>
      <c r="D2027" s="301" t="s">
        <v>3871</v>
      </c>
      <c r="E2027" s="301" t="s">
        <v>3872</v>
      </c>
      <c r="F2027" t="str">
        <f t="shared" si="31"/>
        <v>PSØSROPSYK; Psyk - ØS - Psykiatrisk klinik Roskilde: 105-3213</v>
      </c>
    </row>
    <row r="2028" spans="2:6" x14ac:dyDescent="0.25">
      <c r="B2028" t="s">
        <v>9004</v>
      </c>
      <c r="C2028" s="304" t="s">
        <v>8417</v>
      </c>
      <c r="D2028" s="304" t="s">
        <v>3871</v>
      </c>
      <c r="E2028" s="304" t="s">
        <v>3872</v>
      </c>
      <c r="F2028" t="str">
        <f t="shared" si="31"/>
        <v>PSØSROPSYK; Psyk - ØS - Psykiatrisk klinik Roskilde: 3213-2210</v>
      </c>
    </row>
    <row r="2029" spans="2:6" x14ac:dyDescent="0.25">
      <c r="B2029" t="s">
        <v>7067</v>
      </c>
      <c r="C2029" s="301" t="s">
        <v>3884</v>
      </c>
      <c r="D2029" s="301" t="s">
        <v>3885</v>
      </c>
      <c r="E2029" s="301" t="s">
        <v>3886</v>
      </c>
      <c r="F2029" t="str">
        <f t="shared" si="31"/>
        <v>PSØSROØ1; Psyk - ØS - Afsnit Ø1 - Roskilde: 105-3221</v>
      </c>
    </row>
    <row r="2030" spans="2:6" x14ac:dyDescent="0.25">
      <c r="B2030" t="s">
        <v>9010</v>
      </c>
      <c r="C2030" s="304" t="s">
        <v>8425</v>
      </c>
      <c r="D2030" s="304" t="s">
        <v>3885</v>
      </c>
      <c r="E2030" s="304" t="s">
        <v>3886</v>
      </c>
      <c r="F2030" t="str">
        <f t="shared" si="31"/>
        <v>PSØSROØ1; Psyk - ØS - Afsnit Ø1 - Roskilde: 3221-2210</v>
      </c>
    </row>
    <row r="2031" spans="2:6" x14ac:dyDescent="0.25">
      <c r="B2031" t="s">
        <v>7068</v>
      </c>
      <c r="C2031" s="301" t="s">
        <v>3887</v>
      </c>
      <c r="D2031" s="301" t="s">
        <v>3888</v>
      </c>
      <c r="E2031" s="301" t="s">
        <v>3889</v>
      </c>
      <c r="F2031" t="str">
        <f t="shared" si="31"/>
        <v>PSØSROØ2; Psyk - ØS - Afsnit Ø2 - Roskilde: 105-3222</v>
      </c>
    </row>
    <row r="2032" spans="2:6" x14ac:dyDescent="0.25">
      <c r="B2032" t="s">
        <v>9011</v>
      </c>
      <c r="C2032" s="304" t="s">
        <v>8426</v>
      </c>
      <c r="D2032" s="304" t="s">
        <v>3888</v>
      </c>
      <c r="E2032" s="304" t="s">
        <v>3889</v>
      </c>
      <c r="F2032" t="str">
        <f t="shared" si="31"/>
        <v>PSØSROØ2; Psyk - ØS - Afsnit Ø2 - Roskilde: 3222-2210</v>
      </c>
    </row>
    <row r="2033" spans="2:6" x14ac:dyDescent="0.25">
      <c r="B2033" t="s">
        <v>7069</v>
      </c>
      <c r="C2033" s="301" t="s">
        <v>3890</v>
      </c>
      <c r="D2033" s="301" t="s">
        <v>3891</v>
      </c>
      <c r="E2033" s="301" t="s">
        <v>3892</v>
      </c>
      <c r="F2033" t="str">
        <f t="shared" si="31"/>
        <v>PSØSROØ3; Psyk - ØS - Afsnit Ø3 - Roskilde: 105-3223</v>
      </c>
    </row>
    <row r="2034" spans="2:6" x14ac:dyDescent="0.25">
      <c r="B2034" t="s">
        <v>9012</v>
      </c>
      <c r="C2034" s="304" t="s">
        <v>8427</v>
      </c>
      <c r="D2034" s="304" t="s">
        <v>3891</v>
      </c>
      <c r="E2034" s="304" t="s">
        <v>3892</v>
      </c>
      <c r="F2034" t="str">
        <f t="shared" si="31"/>
        <v>PSØSROØ3; Psyk - ØS - Afsnit Ø3 - Roskilde: 3223-2210</v>
      </c>
    </row>
    <row r="2035" spans="2:6" x14ac:dyDescent="0.25">
      <c r="B2035" t="s">
        <v>7156</v>
      </c>
      <c r="C2035" s="301" t="s">
        <v>4125</v>
      </c>
      <c r="D2035" s="301" t="s">
        <v>4126</v>
      </c>
      <c r="E2035" s="301" t="s">
        <v>4127</v>
      </c>
      <c r="F2035" t="str">
        <f t="shared" si="31"/>
        <v>PSØST; Psyk - Psykiatrien Øst: 2210-3210</v>
      </c>
    </row>
    <row r="2036" spans="2:6" x14ac:dyDescent="0.25">
      <c r="B2036" t="s">
        <v>9001</v>
      </c>
      <c r="C2036" s="304" t="s">
        <v>8412</v>
      </c>
      <c r="D2036" s="304" t="s">
        <v>4126</v>
      </c>
      <c r="E2036" s="304" t="s">
        <v>4127</v>
      </c>
      <c r="F2036" t="str">
        <f t="shared" si="31"/>
        <v>PSØST; Psyk - Psykiatrien Øst: 3210-2210</v>
      </c>
    </row>
    <row r="2037" spans="2:6" x14ac:dyDescent="0.25">
      <c r="B2037" t="s">
        <v>6985</v>
      </c>
      <c r="C2037" s="306">
        <v>8154620000</v>
      </c>
      <c r="D2037" s="306" t="s">
        <v>3564</v>
      </c>
      <c r="E2037" s="306" t="s">
        <v>3690</v>
      </c>
      <c r="F2037" t="str">
        <f t="shared" si="31"/>
        <v>PSØST-p; 61702A OPUS-proj. - Debuterende Psykoser: 8154620000</v>
      </c>
    </row>
    <row r="2038" spans="2:6" x14ac:dyDescent="0.25">
      <c r="B2038" t="s">
        <v>6986</v>
      </c>
      <c r="C2038" s="306">
        <v>8154625000</v>
      </c>
      <c r="D2038" s="306" t="s">
        <v>3564</v>
      </c>
      <c r="E2038" s="306" t="s">
        <v>3691</v>
      </c>
      <c r="F2038" t="str">
        <f t="shared" si="31"/>
        <v>PSØST-p; 62001 Støtte og bistand - deb. Sindslid.: 8154625000</v>
      </c>
    </row>
    <row r="2039" spans="2:6" x14ac:dyDescent="0.25">
      <c r="B2039" t="s">
        <v>6891</v>
      </c>
      <c r="C2039" s="306">
        <v>8152037000</v>
      </c>
      <c r="D2039" s="306" t="s">
        <v>3564</v>
      </c>
      <c r="E2039" s="306" t="s">
        <v>3583</v>
      </c>
      <c r="F2039" t="str">
        <f t="shared" si="31"/>
        <v>PSØST-p; Caroline Sophie Nemery: 8152037000</v>
      </c>
    </row>
    <row r="2040" spans="2:6" x14ac:dyDescent="0.25">
      <c r="B2040" t="s">
        <v>6934</v>
      </c>
      <c r="C2040" s="306">
        <v>8152088000</v>
      </c>
      <c r="D2040" s="306" t="s">
        <v>3564</v>
      </c>
      <c r="E2040" s="306" t="s">
        <v>3635</v>
      </c>
      <c r="F2040" t="str">
        <f t="shared" si="31"/>
        <v>PSØST-p; Corna, Tværsektoriel Psykoedukation : 8152088000</v>
      </c>
    </row>
    <row r="2041" spans="2:6" x14ac:dyDescent="0.25">
      <c r="B2041" t="s">
        <v>6912</v>
      </c>
      <c r="C2041" s="306">
        <v>8152061000</v>
      </c>
      <c r="D2041" s="306" t="s">
        <v>3564</v>
      </c>
      <c r="E2041" s="306" t="s">
        <v>3607</v>
      </c>
      <c r="F2041" t="str">
        <f t="shared" si="31"/>
        <v>PSØST-p; Den behandlingsansvarlige læge: 8152061000</v>
      </c>
    </row>
    <row r="2042" spans="2:6" x14ac:dyDescent="0.25">
      <c r="B2042" t="s">
        <v>7005</v>
      </c>
      <c r="C2042" s="306">
        <v>8159912000</v>
      </c>
      <c r="D2042" s="306" t="s">
        <v>3564</v>
      </c>
      <c r="E2042" s="306" t="s">
        <v>3710</v>
      </c>
      <c r="F2042" t="str">
        <f t="shared" si="31"/>
        <v>PSØST-p; Den gode psykiatriske afdeling: 8159912000</v>
      </c>
    </row>
    <row r="2043" spans="2:6" x14ac:dyDescent="0.25">
      <c r="B2043" t="s">
        <v>6928</v>
      </c>
      <c r="C2043" s="306">
        <v>8152080000</v>
      </c>
      <c r="D2043" s="306" t="s">
        <v>3564</v>
      </c>
      <c r="E2043" s="306" t="s">
        <v>3626</v>
      </c>
      <c r="F2043" t="str">
        <f t="shared" si="31"/>
        <v>PSØST-p; Forløbspr. Dobbeltdiagn. 011216-301117: 8152080000</v>
      </c>
    </row>
    <row r="2044" spans="2:6" x14ac:dyDescent="0.25">
      <c r="B2044" t="s">
        <v>6914</v>
      </c>
      <c r="C2044" s="306">
        <v>8152063000</v>
      </c>
      <c r="D2044" s="306" t="s">
        <v>3564</v>
      </c>
      <c r="E2044" s="306" t="s">
        <v>3609</v>
      </c>
      <c r="F2044" t="str">
        <f t="shared" si="31"/>
        <v>PSØST-p; Forløbsprogram for Dobbeltdiagnosticere.: 8152063000</v>
      </c>
    </row>
    <row r="2045" spans="2:6" x14ac:dyDescent="0.25">
      <c r="B2045" t="s">
        <v>11174</v>
      </c>
      <c r="C2045" s="306">
        <v>8152171000</v>
      </c>
      <c r="D2045" s="306" t="s">
        <v>3564</v>
      </c>
      <c r="E2045" s="306" t="s">
        <v>10475</v>
      </c>
      <c r="F2045" t="str">
        <f t="shared" si="31"/>
        <v>PSØST-p; Ida Storm – Annuum: 8152171000</v>
      </c>
    </row>
    <row r="2046" spans="2:6" x14ac:dyDescent="0.25">
      <c r="B2046" t="s">
        <v>6877</v>
      </c>
      <c r="C2046" s="306">
        <v>8152020000</v>
      </c>
      <c r="D2046" s="306" t="s">
        <v>3564</v>
      </c>
      <c r="E2046" s="306" t="s">
        <v>3565</v>
      </c>
      <c r="F2046" t="str">
        <f t="shared" si="31"/>
        <v>PSØST-p; Jens Einar Jansen - Familieintervention: 8152020000</v>
      </c>
    </row>
    <row r="2047" spans="2:6" x14ac:dyDescent="0.25">
      <c r="B2047" t="s">
        <v>6927</v>
      </c>
      <c r="C2047" s="306">
        <v>8152079000</v>
      </c>
      <c r="D2047" s="306" t="s">
        <v>3564</v>
      </c>
      <c r="E2047" s="306" t="s">
        <v>3625</v>
      </c>
      <c r="F2047" t="str">
        <f t="shared" si="31"/>
        <v>PSØST-p; Julie Nordgaard, Posterkonkurrence, Før.: 8152079000</v>
      </c>
    </row>
    <row r="2048" spans="2:6" x14ac:dyDescent="0.25">
      <c r="B2048" t="s">
        <v>6935</v>
      </c>
      <c r="C2048" s="306">
        <v>8152089000</v>
      </c>
      <c r="D2048" s="306" t="s">
        <v>3564</v>
      </c>
      <c r="E2048" s="306" t="s">
        <v>3636</v>
      </c>
      <c r="F2048" t="str">
        <f t="shared" si="31"/>
        <v>PSØST-p; K. Erik Sandsten, Annuum: 8152089000</v>
      </c>
    </row>
    <row r="2049" spans="2:6" x14ac:dyDescent="0.25">
      <c r="B2049" t="s">
        <v>8966</v>
      </c>
      <c r="C2049" s="306">
        <v>8152132000</v>
      </c>
      <c r="D2049" s="306" t="s">
        <v>3564</v>
      </c>
      <c r="E2049" s="306" t="s">
        <v>8370</v>
      </c>
      <c r="F2049" t="str">
        <f t="shared" si="31"/>
        <v>PSØST-p; Line Lindhardt, ØST: TOP-NEED DeTection: 8152132000</v>
      </c>
    </row>
    <row r="2050" spans="2:6" x14ac:dyDescent="0.25">
      <c r="B2050" t="s">
        <v>9953</v>
      </c>
      <c r="C2050" s="306">
        <v>8152137000</v>
      </c>
      <c r="D2050" s="306" t="s">
        <v>3564</v>
      </c>
      <c r="E2050" s="306" t="s">
        <v>9530</v>
      </c>
      <c r="F2050" t="str">
        <f t="shared" si="31"/>
        <v>PSØST-p; Line Lindhardt: Annuum-midler : 8152137000</v>
      </c>
    </row>
    <row r="2051" spans="2:6" x14ac:dyDescent="0.25">
      <c r="B2051" t="s">
        <v>6880</v>
      </c>
      <c r="C2051" s="306">
        <v>8152023000</v>
      </c>
      <c r="D2051" s="306" t="s">
        <v>3564</v>
      </c>
      <c r="E2051" s="306" t="s">
        <v>3568</v>
      </c>
      <c r="F2051" t="str">
        <f t="shared" si="31"/>
        <v>PSØST-p; Marianne Skovgaard Thomsen - Kognitive: 8152023000</v>
      </c>
    </row>
    <row r="2052" spans="2:6" x14ac:dyDescent="0.25">
      <c r="B2052" t="s">
        <v>6899</v>
      </c>
      <c r="C2052" s="306">
        <v>8152047000</v>
      </c>
      <c r="D2052" s="306" t="s">
        <v>3564</v>
      </c>
      <c r="E2052" s="306" t="s">
        <v>3592</v>
      </c>
      <c r="F2052" t="str">
        <f t="shared" si="31"/>
        <v>PSØST-p; Marlene Buch Pedersen - WARM: Wellbeing: 8152047000</v>
      </c>
    </row>
    <row r="2053" spans="2:6" x14ac:dyDescent="0.25">
      <c r="B2053" t="s">
        <v>6882</v>
      </c>
      <c r="C2053" s="306">
        <v>8152025000</v>
      </c>
      <c r="D2053" s="306" t="s">
        <v>3564</v>
      </c>
      <c r="E2053" s="306" t="s">
        <v>3571</v>
      </c>
      <c r="F2053" t="str">
        <f t="shared" si="31"/>
        <v>PSØST-p; Morten Bech Sørensen - Autobiographical: 8152025000</v>
      </c>
    </row>
    <row r="2054" spans="2:6" x14ac:dyDescent="0.25">
      <c r="B2054" t="s">
        <v>6896</v>
      </c>
      <c r="C2054" s="306">
        <v>8152043000</v>
      </c>
      <c r="D2054" s="306" t="s">
        <v>3564</v>
      </c>
      <c r="E2054" s="306" t="s">
        <v>3589</v>
      </c>
      <c r="F2054" t="str">
        <f t="shared" si="31"/>
        <v>PSØST-p; Peer-støtte: 8152043000</v>
      </c>
    </row>
    <row r="2055" spans="2:6" x14ac:dyDescent="0.25">
      <c r="B2055" t="s">
        <v>11163</v>
      </c>
      <c r="C2055" s="306">
        <v>8152160000</v>
      </c>
      <c r="D2055" s="306" t="s">
        <v>3564</v>
      </c>
      <c r="E2055" s="306" t="s">
        <v>10463</v>
      </c>
      <c r="F2055" t="str">
        <f t="shared" si="31"/>
        <v>PSØST-p; Ph.d. Clozapin: 8152160000</v>
      </c>
    </row>
    <row r="2056" spans="2:6" x14ac:dyDescent="0.25">
      <c r="B2056" t="s">
        <v>7003</v>
      </c>
      <c r="C2056" s="306">
        <v>8159801000</v>
      </c>
      <c r="D2056" s="306" t="s">
        <v>3564</v>
      </c>
      <c r="E2056" s="306" t="s">
        <v>3708</v>
      </c>
      <c r="F2056" t="str">
        <f t="shared" si="31"/>
        <v>PSØST-p; Projekt Greve (AL Midt): 8159801000</v>
      </c>
    </row>
    <row r="2057" spans="2:6" x14ac:dyDescent="0.25">
      <c r="B2057" t="s">
        <v>11154</v>
      </c>
      <c r="C2057" s="306">
        <v>8152151000</v>
      </c>
      <c r="D2057" s="306" t="s">
        <v>3564</v>
      </c>
      <c r="E2057" s="306" t="s">
        <v>10454</v>
      </c>
      <c r="F2057" t="str">
        <f t="shared" si="31"/>
        <v>PSØST-p; Psychiatrists’ and patients’ attitudes: 8152151000</v>
      </c>
    </row>
    <row r="2058" spans="2:6" x14ac:dyDescent="0.25">
      <c r="B2058" t="s">
        <v>7004</v>
      </c>
      <c r="C2058" s="306">
        <v>8159911000</v>
      </c>
      <c r="D2058" s="306" t="s">
        <v>3564</v>
      </c>
      <c r="E2058" s="306" t="s">
        <v>3709</v>
      </c>
      <c r="F2058" t="str">
        <f t="shared" si="31"/>
        <v>PSØST-p; Sprog og værdier i Psykiatrien: 8159911000</v>
      </c>
    </row>
    <row r="2059" spans="2:6" x14ac:dyDescent="0.25">
      <c r="B2059" t="s">
        <v>6988</v>
      </c>
      <c r="C2059" s="306">
        <v>8155000000</v>
      </c>
      <c r="D2059" s="306" t="s">
        <v>3564</v>
      </c>
      <c r="E2059" s="306" t="s">
        <v>3693</v>
      </c>
      <c r="F2059" t="str">
        <f t="shared" ref="F2059:F2122" si="32">CONCATENATE(D2059,";"," ",E2059,":"," ",C2059)</f>
        <v>PSØST-p; Styrket psyk. Inds. - dobb.diag. (65302): 8155000000</v>
      </c>
    </row>
    <row r="2060" spans="2:6" x14ac:dyDescent="0.25">
      <c r="B2060" t="s">
        <v>6900</v>
      </c>
      <c r="C2060" s="306">
        <v>8152048000</v>
      </c>
      <c r="D2060" s="306" t="s">
        <v>3564</v>
      </c>
      <c r="E2060" s="306" t="s">
        <v>3593</v>
      </c>
      <c r="F2060" t="str">
        <f t="shared" si="32"/>
        <v>PSØST-p; Ulrik Helt Haahr - Familieintervention: 8152048000</v>
      </c>
    </row>
    <row r="2061" spans="2:6" x14ac:dyDescent="0.25">
      <c r="B2061" t="s">
        <v>6987</v>
      </c>
      <c r="C2061" s="306">
        <v>8154635000</v>
      </c>
      <c r="D2061" s="306" t="s">
        <v>3564</v>
      </c>
      <c r="E2061" s="306" t="s">
        <v>3692</v>
      </c>
      <c r="F2061" t="str">
        <f t="shared" si="32"/>
        <v>PSØST-p; Ulrik Helt Haahr - Tidlig opsporing: 8154635000</v>
      </c>
    </row>
    <row r="2062" spans="2:6" x14ac:dyDescent="0.25">
      <c r="B2062" t="s">
        <v>9954</v>
      </c>
      <c r="C2062" s="301" t="s">
        <v>9531</v>
      </c>
      <c r="D2062" s="301" t="s">
        <v>9532</v>
      </c>
      <c r="E2062" s="301" t="s">
        <v>9533</v>
      </c>
      <c r="F2062" t="str">
        <f t="shared" si="32"/>
        <v>PSØSVOLIAP; Psyk - ØS - Lia. - Kl. for Lia. - Vord.P: 3366-2210</v>
      </c>
    </row>
    <row r="2063" spans="2:6" x14ac:dyDescent="0.25">
      <c r="B2063" t="s">
        <v>9955</v>
      </c>
      <c r="C2063" s="301" t="s">
        <v>9534</v>
      </c>
      <c r="D2063" s="301" t="s">
        <v>9535</v>
      </c>
      <c r="E2063" s="301" t="s">
        <v>9536</v>
      </c>
      <c r="F2063" t="str">
        <f t="shared" si="32"/>
        <v>PSØSVOSELV; Psyk - ØS - Lia.-Kl.for Selvm.-Vord.(K): 3365-2210</v>
      </c>
    </row>
    <row r="2064" spans="2:6" x14ac:dyDescent="0.25">
      <c r="B2064" t="s">
        <v>7070</v>
      </c>
      <c r="C2064" s="301" t="s">
        <v>3893</v>
      </c>
      <c r="D2064" s="301" t="s">
        <v>3894</v>
      </c>
      <c r="E2064" s="301" t="s">
        <v>3895</v>
      </c>
      <c r="F2064" t="str">
        <f t="shared" si="32"/>
        <v>PSØSØ4; Stoppet enhed (487): 105-3224</v>
      </c>
    </row>
    <row r="2065" spans="2:6" x14ac:dyDescent="0.25">
      <c r="B2065" t="s">
        <v>7071</v>
      </c>
      <c r="C2065" s="301" t="s">
        <v>3896</v>
      </c>
      <c r="D2065" s="301" t="s">
        <v>3897</v>
      </c>
      <c r="E2065" s="301" t="s">
        <v>3898</v>
      </c>
      <c r="F2065" t="str">
        <f t="shared" si="32"/>
        <v>PSØSØ5; Stoppet enhed (486): 105-3225</v>
      </c>
    </row>
    <row r="2066" spans="2:6" x14ac:dyDescent="0.25">
      <c r="B2066" t="s">
        <v>7072</v>
      </c>
      <c r="C2066" s="301" t="s">
        <v>3899</v>
      </c>
      <c r="D2066" s="301" t="s">
        <v>3900</v>
      </c>
      <c r="E2066" s="301" t="s">
        <v>3901</v>
      </c>
      <c r="F2066" t="str">
        <f t="shared" si="32"/>
        <v>PSØSØ6; Stoppet enhed (485): 105-3226</v>
      </c>
    </row>
    <row r="2067" spans="2:6" x14ac:dyDescent="0.25">
      <c r="B2067" t="s">
        <v>6762</v>
      </c>
      <c r="C2067" s="301" t="s">
        <v>3369</v>
      </c>
      <c r="D2067" s="301" t="s">
        <v>3370</v>
      </c>
      <c r="E2067" s="301" t="s">
        <v>3371</v>
      </c>
      <c r="F2067" t="str">
        <f t="shared" si="32"/>
        <v>PUDAER; Døgnafdelinger og Dagtilbud: 4421-4751</v>
      </c>
    </row>
    <row r="2068" spans="2:6" x14ac:dyDescent="0.25">
      <c r="B2068" t="s">
        <v>6758</v>
      </c>
      <c r="C2068" s="301" t="s">
        <v>3359</v>
      </c>
      <c r="D2068" s="301" t="s">
        <v>3360</v>
      </c>
      <c r="E2068" s="301" t="s">
        <v>3361</v>
      </c>
      <c r="F2068" t="str">
        <f t="shared" si="32"/>
        <v>PUDØDAEKST; Stoppet enhed (523): 4105-4721</v>
      </c>
    </row>
    <row r="2069" spans="2:6" x14ac:dyDescent="0.25">
      <c r="B2069" t="s">
        <v>6756</v>
      </c>
      <c r="C2069" s="301" t="s">
        <v>3353</v>
      </c>
      <c r="D2069" s="301" t="s">
        <v>3354</v>
      </c>
      <c r="E2069" s="301" t="s">
        <v>3355</v>
      </c>
      <c r="F2069" t="str">
        <f t="shared" si="32"/>
        <v>PUDØDAKROP; Stoppet enhed (520): 4100-4702</v>
      </c>
    </row>
    <row r="2070" spans="2:6" x14ac:dyDescent="0.25">
      <c r="B2070" t="s">
        <v>6763</v>
      </c>
      <c r="C2070" s="301" t="s">
        <v>3372</v>
      </c>
      <c r="D2070" s="301" t="s">
        <v>3373</v>
      </c>
      <c r="E2070" s="301" t="s">
        <v>3374</v>
      </c>
      <c r="F2070" t="str">
        <f t="shared" si="32"/>
        <v>PUDØDASPIA; Stoppet enhed (521): 4421-4752</v>
      </c>
    </row>
    <row r="2071" spans="2:6" x14ac:dyDescent="0.25">
      <c r="B2071" t="s">
        <v>6757</v>
      </c>
      <c r="C2071" s="301" t="s">
        <v>3356</v>
      </c>
      <c r="D2071" s="301" t="s">
        <v>3357</v>
      </c>
      <c r="E2071" s="301" t="s">
        <v>3358</v>
      </c>
      <c r="F2071" t="str">
        <f t="shared" si="32"/>
        <v>PUDØGN; Døgnafd. og eksterne døgnafd.: 4101-4712</v>
      </c>
    </row>
    <row r="2072" spans="2:6" x14ac:dyDescent="0.25">
      <c r="B2072" t="s">
        <v>6753</v>
      </c>
      <c r="C2072" s="301" t="s">
        <v>3346</v>
      </c>
      <c r="D2072" s="301" t="s">
        <v>3347</v>
      </c>
      <c r="E2072" s="301" t="s">
        <v>3348</v>
      </c>
      <c r="F2072" t="str">
        <f t="shared" si="32"/>
        <v>PUPLATUNGD; Platangårdens ungdomscenter: 4100-4701</v>
      </c>
    </row>
    <row r="2073" spans="2:6" x14ac:dyDescent="0.25">
      <c r="B2073" t="s">
        <v>6754</v>
      </c>
      <c r="C2073" s="301" t="s">
        <v>3349</v>
      </c>
      <c r="D2073" s="301" t="s">
        <v>3350</v>
      </c>
      <c r="E2073" s="301" t="s">
        <v>3348</v>
      </c>
      <c r="F2073" t="str">
        <f t="shared" si="32"/>
        <v>PUPLATUNGD-b; Platangårdens ungdomscenter: 4100-4701b</v>
      </c>
    </row>
    <row r="2074" spans="2:6" x14ac:dyDescent="0.25">
      <c r="B2074" t="s">
        <v>6755</v>
      </c>
      <c r="C2074" s="301" t="s">
        <v>3351</v>
      </c>
      <c r="D2074" s="301" t="s">
        <v>3352</v>
      </c>
      <c r="E2074" s="301" t="s">
        <v>3348</v>
      </c>
      <c r="F2074" t="str">
        <f t="shared" si="32"/>
        <v>PUPLATUNGD-j; Platangårdens ungdomscenter: 4100-4701j</v>
      </c>
    </row>
    <row r="2075" spans="2:6" x14ac:dyDescent="0.25">
      <c r="B2075" t="s">
        <v>6759</v>
      </c>
      <c r="C2075" s="301" t="s">
        <v>3362</v>
      </c>
      <c r="D2075" s="301" t="s">
        <v>3363</v>
      </c>
      <c r="E2075" s="301" t="s">
        <v>3364</v>
      </c>
      <c r="F2075" t="str">
        <f t="shared" si="32"/>
        <v>PUUNDEPSYK; Undervisningen og psykologer: 4106-4731</v>
      </c>
    </row>
    <row r="2076" spans="2:6" x14ac:dyDescent="0.25">
      <c r="B2076" t="s">
        <v>6761</v>
      </c>
      <c r="C2076" s="306" t="s">
        <v>3368</v>
      </c>
      <c r="D2076" s="301" t="s">
        <v>3363</v>
      </c>
      <c r="E2076" s="301" t="s">
        <v>3364</v>
      </c>
      <c r="F2076" t="str">
        <f t="shared" si="32"/>
        <v>PUUNDEPSYK; Undervisningen og psykologer: 4113-4765</v>
      </c>
    </row>
    <row r="2077" spans="2:6" x14ac:dyDescent="0.25">
      <c r="B2077" t="s">
        <v>6760</v>
      </c>
      <c r="C2077" s="306" t="s">
        <v>3365</v>
      </c>
      <c r="D2077" s="301" t="s">
        <v>3366</v>
      </c>
      <c r="E2077" s="301" t="s">
        <v>3367</v>
      </c>
      <c r="F2077" t="str">
        <f t="shared" si="32"/>
        <v>PUVISI; Visitation: 4109-4761</v>
      </c>
    </row>
    <row r="2078" spans="2:6" x14ac:dyDescent="0.25">
      <c r="B2078" t="s">
        <v>6764</v>
      </c>
      <c r="C2078" s="301" t="s">
        <v>3375</v>
      </c>
      <c r="D2078" s="301" t="s">
        <v>3376</v>
      </c>
      <c r="E2078" s="301" t="s">
        <v>3377</v>
      </c>
      <c r="F2078" t="str">
        <f t="shared" si="32"/>
        <v>PUVISO; VISO: 4422-4711</v>
      </c>
    </row>
    <row r="2079" spans="2:6" x14ac:dyDescent="0.25">
      <c r="B2079" t="s">
        <v>5667</v>
      </c>
      <c r="C2079" s="301" t="s">
        <v>785</v>
      </c>
      <c r="D2079" s="301" t="s">
        <v>786</v>
      </c>
      <c r="E2079" s="301" t="s">
        <v>787</v>
      </c>
      <c r="F2079" t="str">
        <f t="shared" si="32"/>
        <v>REGION SJ.; Region Sjælland: 801-6201</v>
      </c>
    </row>
    <row r="2080" spans="2:6" x14ac:dyDescent="0.25">
      <c r="B2080" t="s">
        <v>5668</v>
      </c>
      <c r="C2080" s="301" t="s">
        <v>788</v>
      </c>
      <c r="D2080" s="301" t="s">
        <v>786</v>
      </c>
      <c r="E2080" s="301" t="s">
        <v>787</v>
      </c>
      <c r="F2080" t="str">
        <f t="shared" si="32"/>
        <v>REGION SJ.; Region Sjælland: 802-6201</v>
      </c>
    </row>
    <row r="2081" spans="2:6" x14ac:dyDescent="0.25">
      <c r="B2081" t="s">
        <v>8734</v>
      </c>
      <c r="C2081" s="301" t="s">
        <v>3430</v>
      </c>
      <c r="D2081" s="301" t="s">
        <v>8149</v>
      </c>
      <c r="E2081" s="301" t="s">
        <v>8089</v>
      </c>
      <c r="F2081" t="str">
        <f t="shared" si="32"/>
        <v>RHDNS; Det Nære Sundhedsvæsen: 3902-3914</v>
      </c>
    </row>
    <row r="2082" spans="2:6" x14ac:dyDescent="0.25">
      <c r="B2082" t="s">
        <v>10977</v>
      </c>
      <c r="C2082" s="301" t="s">
        <v>10229</v>
      </c>
      <c r="D2082" s="301" t="s">
        <v>8149</v>
      </c>
      <c r="E2082" s="301" t="s">
        <v>8089</v>
      </c>
      <c r="F2082" t="str">
        <f t="shared" si="32"/>
        <v>RHDNS; Det Nære Sundhedsvæsen: 4000-3700</v>
      </c>
    </row>
    <row r="2083" spans="2:6" x14ac:dyDescent="0.25">
      <c r="B2083" t="s">
        <v>8737</v>
      </c>
      <c r="C2083" s="301" t="s">
        <v>8153</v>
      </c>
      <c r="D2083" s="301" t="s">
        <v>8149</v>
      </c>
      <c r="E2083" s="301" t="s">
        <v>8089</v>
      </c>
      <c r="F2083" t="str">
        <f t="shared" si="32"/>
        <v>RHDNS; Det Nære Sundhedsvæsen: 4000-3921</v>
      </c>
    </row>
    <row r="2084" spans="2:6" x14ac:dyDescent="0.25">
      <c r="B2084" t="s">
        <v>10981</v>
      </c>
      <c r="C2084" s="301" t="s">
        <v>10236</v>
      </c>
      <c r="D2084" s="304" t="s">
        <v>10237</v>
      </c>
      <c r="E2084" s="304" t="s">
        <v>10165</v>
      </c>
      <c r="F2084" t="str">
        <f t="shared" si="32"/>
        <v>RHDNSAKTPA; Aktiv patientstøtte: 4019-3732</v>
      </c>
    </row>
    <row r="2085" spans="2:6" x14ac:dyDescent="0.25">
      <c r="B2085" t="s">
        <v>9956</v>
      </c>
      <c r="C2085" s="301" t="s">
        <v>9537</v>
      </c>
      <c r="D2085" s="301" t="s">
        <v>9538</v>
      </c>
      <c r="E2085" s="301" t="s">
        <v>8089</v>
      </c>
      <c r="F2085" t="str">
        <f t="shared" si="32"/>
        <v>RHDNS-b; Det Nære Sundhedsvæsen: 4000-3921b</v>
      </c>
    </row>
    <row r="2086" spans="2:6" x14ac:dyDescent="0.25">
      <c r="B2086" t="s">
        <v>9957</v>
      </c>
      <c r="C2086" s="301" t="s">
        <v>9539</v>
      </c>
      <c r="D2086" s="343" t="s">
        <v>9540</v>
      </c>
      <c r="E2086" s="343" t="s">
        <v>9541</v>
      </c>
      <c r="F2086" t="str">
        <f t="shared" si="32"/>
        <v>RHDNSBORG; Team borgerkontakt og patientkommunikat.: 4016-3922</v>
      </c>
    </row>
    <row r="2087" spans="2:6" x14ac:dyDescent="0.25">
      <c r="B2087" t="s">
        <v>8740</v>
      </c>
      <c r="C2087" s="301" t="s">
        <v>8159</v>
      </c>
      <c r="D2087" s="301" t="s">
        <v>8160</v>
      </c>
      <c r="E2087" s="301" t="s">
        <v>8161</v>
      </c>
      <c r="F2087" t="str">
        <f t="shared" si="32"/>
        <v>RHDNSBROEN; Broen til bedre sundhed: 4026-3923</v>
      </c>
    </row>
    <row r="2088" spans="2:6" x14ac:dyDescent="0.25">
      <c r="B2088" t="s">
        <v>8742</v>
      </c>
      <c r="C2088" s="301" t="s">
        <v>8173</v>
      </c>
      <c r="D2088" s="301" t="s">
        <v>8174</v>
      </c>
      <c r="E2088" s="301" t="s">
        <v>8104</v>
      </c>
      <c r="F2088" t="str">
        <f t="shared" si="32"/>
        <v>RHDNSBUD; Team budget analyse og afregning: 4040-3924</v>
      </c>
    </row>
    <row r="2089" spans="2:6" x14ac:dyDescent="0.25">
      <c r="B2089" t="s">
        <v>8735</v>
      </c>
      <c r="C2089" s="301" t="s">
        <v>3435</v>
      </c>
      <c r="D2089" s="301" t="s">
        <v>8150</v>
      </c>
      <c r="E2089" s="301" t="s">
        <v>8112</v>
      </c>
      <c r="F2089" t="str">
        <f t="shared" si="32"/>
        <v>RHDNSFEJØ; Lægebolig Fejø: 3903-3914</v>
      </c>
    </row>
    <row r="2090" spans="2:6" x14ac:dyDescent="0.25">
      <c r="B2090" t="s">
        <v>10986</v>
      </c>
      <c r="C2090" s="301" t="s">
        <v>10244</v>
      </c>
      <c r="D2090" s="301" t="s">
        <v>8150</v>
      </c>
      <c r="E2090" s="301" t="s">
        <v>8112</v>
      </c>
      <c r="F2090" t="str">
        <f t="shared" si="32"/>
        <v>RHDNSFEJØ; Lægebolig Fejø: 4041-3798</v>
      </c>
    </row>
    <row r="2091" spans="2:6" x14ac:dyDescent="0.25">
      <c r="B2091" t="s">
        <v>8744</v>
      </c>
      <c r="C2091" s="301" t="s">
        <v>8176</v>
      </c>
      <c r="D2091" s="301" t="s">
        <v>8150</v>
      </c>
      <c r="E2091" s="301" t="s">
        <v>8112</v>
      </c>
      <c r="F2091" t="str">
        <f t="shared" si="32"/>
        <v>RHDNSFEJØ; Lægebolig Fejø: 4056-3926</v>
      </c>
    </row>
    <row r="2092" spans="2:6" x14ac:dyDescent="0.25">
      <c r="B2092" t="s">
        <v>8741</v>
      </c>
      <c r="C2092" s="301" t="s">
        <v>8162</v>
      </c>
      <c r="D2092" s="301" t="s">
        <v>8163</v>
      </c>
      <c r="E2092" s="301" t="s">
        <v>8164</v>
      </c>
      <c r="F2092" t="str">
        <f t="shared" si="32"/>
        <v>RHDNSFRIV; Frivillighed og civilsamfund: 4027-3923</v>
      </c>
    </row>
    <row r="2093" spans="2:6" x14ac:dyDescent="0.25">
      <c r="B2093" t="s">
        <v>10985</v>
      </c>
      <c r="C2093" s="301" t="s">
        <v>10242</v>
      </c>
      <c r="D2093" s="301" t="s">
        <v>10243</v>
      </c>
      <c r="E2093" s="301" t="s">
        <v>10160</v>
      </c>
      <c r="F2093" t="str">
        <f t="shared" si="32"/>
        <v>RHDNSJURA; Jura overenskomst og praksisområde: 4041-3781</v>
      </c>
    </row>
    <row r="2094" spans="2:6" x14ac:dyDescent="0.25">
      <c r="B2094" t="s">
        <v>10983</v>
      </c>
      <c r="C2094" s="301" t="s">
        <v>10239</v>
      </c>
      <c r="D2094" s="301" t="s">
        <v>8165</v>
      </c>
      <c r="E2094" s="301" t="s">
        <v>8166</v>
      </c>
      <c r="F2094" t="str">
        <f t="shared" si="32"/>
        <v>RHDNSKAPS; Kap-S: 4028-3743</v>
      </c>
    </row>
    <row r="2095" spans="2:6" x14ac:dyDescent="0.25">
      <c r="B2095" t="s">
        <v>9958</v>
      </c>
      <c r="C2095" s="301" t="s">
        <v>9542</v>
      </c>
      <c r="D2095" s="301" t="s">
        <v>8165</v>
      </c>
      <c r="E2095" s="301" t="s">
        <v>8166</v>
      </c>
      <c r="F2095" t="str">
        <f t="shared" si="32"/>
        <v>RHDNSKAPS; Kap-S: 4028-3923</v>
      </c>
    </row>
    <row r="2096" spans="2:6" x14ac:dyDescent="0.25">
      <c r="B2096" t="s">
        <v>9959</v>
      </c>
      <c r="C2096" s="301" t="s">
        <v>9543</v>
      </c>
      <c r="D2096" s="301" t="s">
        <v>8167</v>
      </c>
      <c r="E2096" s="301" t="s">
        <v>8168</v>
      </c>
      <c r="F2096" t="str">
        <f t="shared" si="32"/>
        <v>RHDNSLÆGEM; Lægemiddelenheden: 4044-3924</v>
      </c>
    </row>
    <row r="2097" spans="2:6" x14ac:dyDescent="0.25">
      <c r="B2097" t="s">
        <v>9960</v>
      </c>
      <c r="C2097" s="301" t="s">
        <v>9544</v>
      </c>
      <c r="D2097" s="301" t="s">
        <v>8171</v>
      </c>
      <c r="E2097" s="301" t="s">
        <v>8172</v>
      </c>
      <c r="F2097" t="str">
        <f t="shared" si="32"/>
        <v>RHDNSOPKRÆ; Tidlig opsporing af kræft: 4043-3924</v>
      </c>
    </row>
    <row r="2098" spans="2:6" x14ac:dyDescent="0.25">
      <c r="B2098" t="s">
        <v>8725</v>
      </c>
      <c r="C2098" s="308">
        <v>1105030014</v>
      </c>
      <c r="D2098" s="301" t="s">
        <v>8146</v>
      </c>
      <c r="E2098" s="301" t="s">
        <v>3395</v>
      </c>
      <c r="F2098" t="str">
        <f t="shared" si="32"/>
        <v>RHDNS-p; AC konsulent (50% lønudgift): 1105030014</v>
      </c>
    </row>
    <row r="2099" spans="2:6" x14ac:dyDescent="0.25">
      <c r="B2099" t="s">
        <v>9962</v>
      </c>
      <c r="C2099" s="301">
        <v>1104005001</v>
      </c>
      <c r="D2099" s="301" t="s">
        <v>8146</v>
      </c>
      <c r="E2099" s="301" t="s">
        <v>194</v>
      </c>
      <c r="F2099" t="str">
        <f t="shared" si="32"/>
        <v>RHDNS-p; Administration: 1104005001</v>
      </c>
    </row>
    <row r="2100" spans="2:6" x14ac:dyDescent="0.25">
      <c r="B2100" t="s">
        <v>10968</v>
      </c>
      <c r="C2100" s="308">
        <v>1154000116</v>
      </c>
      <c r="D2100" s="301" t="s">
        <v>8146</v>
      </c>
      <c r="E2100" s="301" t="s">
        <v>10220</v>
      </c>
      <c r="F2100" t="str">
        <f t="shared" si="32"/>
        <v>RHDNS-p; Afprøvning af koncept for virtuelle kons: 1154000116</v>
      </c>
    </row>
    <row r="2101" spans="2:6" x14ac:dyDescent="0.25">
      <c r="B2101" t="s">
        <v>9984</v>
      </c>
      <c r="C2101" s="308">
        <v>1199006023</v>
      </c>
      <c r="D2101" s="301" t="s">
        <v>8146</v>
      </c>
      <c r="E2101" s="301" t="s">
        <v>9558</v>
      </c>
      <c r="F2101" t="str">
        <f t="shared" si="32"/>
        <v>RHDNS-p; Analyse og kompetence - Patienten som: 1199006023</v>
      </c>
    </row>
    <row r="2102" spans="2:6" x14ac:dyDescent="0.25">
      <c r="B2102" t="s">
        <v>9967</v>
      </c>
      <c r="C2102" s="308">
        <v>1151002007</v>
      </c>
      <c r="D2102" s="301" t="s">
        <v>8146</v>
      </c>
      <c r="E2102" s="301" t="s">
        <v>9548</v>
      </c>
      <c r="F2102" t="str">
        <f t="shared" si="32"/>
        <v>RHDNS-p; Broen til bedre sundhed - Konferencer: 1151002007</v>
      </c>
    </row>
    <row r="2103" spans="2:6" x14ac:dyDescent="0.25">
      <c r="B2103" t="s">
        <v>9968</v>
      </c>
      <c r="C2103" s="308">
        <v>1152006001</v>
      </c>
      <c r="D2103" s="301" t="s">
        <v>8146</v>
      </c>
      <c r="E2103" s="301" t="s">
        <v>9549</v>
      </c>
      <c r="F2103" t="str">
        <f t="shared" si="32"/>
        <v>RHDNS-p; Broen til bedre sundhed - Sammenhængende: 1152006001</v>
      </c>
    </row>
    <row r="2104" spans="2:6" x14ac:dyDescent="0.25">
      <c r="B2104" t="s">
        <v>9966</v>
      </c>
      <c r="C2104" s="308">
        <v>1151002003</v>
      </c>
      <c r="D2104" s="301" t="s">
        <v>8146</v>
      </c>
      <c r="E2104" s="304" t="s">
        <v>9547</v>
      </c>
      <c r="F2104" t="str">
        <f t="shared" si="32"/>
        <v>RHDNS-p; Broen til bedre sundhed (Lolland-Falste.: 1151002003</v>
      </c>
    </row>
    <row r="2105" spans="2:6" x14ac:dyDescent="0.25">
      <c r="B2105" t="s">
        <v>8720</v>
      </c>
      <c r="C2105" s="301">
        <v>1105010000</v>
      </c>
      <c r="D2105" s="301" t="s">
        <v>8146</v>
      </c>
      <c r="E2105" s="301" t="s">
        <v>3390</v>
      </c>
      <c r="F2105" t="str">
        <f t="shared" si="32"/>
        <v>RHDNS-p; Controlling/monotorering i primærsekt.: 1105010000</v>
      </c>
    </row>
    <row r="2106" spans="2:6" x14ac:dyDescent="0.25">
      <c r="B2106" t="s">
        <v>10949</v>
      </c>
      <c r="C2106" s="308">
        <v>1105054001</v>
      </c>
      <c r="D2106" s="301" t="s">
        <v>8146</v>
      </c>
      <c r="E2106" s="301" t="s">
        <v>10201</v>
      </c>
      <c r="F2106" t="str">
        <f t="shared" si="32"/>
        <v>RHDNS-p; DNSV – Borger- og Specialistrådgivning : 1105054001</v>
      </c>
    </row>
    <row r="2107" spans="2:6" x14ac:dyDescent="0.25">
      <c r="B2107" t="s">
        <v>10936</v>
      </c>
      <c r="C2107" s="308">
        <v>1105041001</v>
      </c>
      <c r="D2107" s="301" t="s">
        <v>8146</v>
      </c>
      <c r="E2107" s="301" t="s">
        <v>10188</v>
      </c>
      <c r="F2107" t="str">
        <f t="shared" si="32"/>
        <v>RHDNS-p; DNSV - Corona Call Center: 1105041001</v>
      </c>
    </row>
    <row r="2108" spans="2:6" x14ac:dyDescent="0.25">
      <c r="B2108" t="s">
        <v>10959</v>
      </c>
      <c r="C2108" s="308">
        <v>1105064002</v>
      </c>
      <c r="D2108" s="301" t="s">
        <v>8146</v>
      </c>
      <c r="E2108" s="301" t="s">
        <v>10211</v>
      </c>
      <c r="F2108" t="str">
        <f t="shared" si="32"/>
        <v>RHDNS-p; DNSV – E-Hospitalet Klinisk enhed STAB: 1105064002</v>
      </c>
    </row>
    <row r="2109" spans="2:6" x14ac:dyDescent="0.25">
      <c r="B2109" t="s">
        <v>10937</v>
      </c>
      <c r="C2109" s="308">
        <v>1105042001</v>
      </c>
      <c r="D2109" s="301" t="s">
        <v>8146</v>
      </c>
      <c r="E2109" s="301" t="s">
        <v>10189</v>
      </c>
      <c r="F2109" t="str">
        <f t="shared" si="32"/>
        <v>RHDNS-p; DNSV – Filadelfia Covid-19: 1105042001</v>
      </c>
    </row>
    <row r="2110" spans="2:6" x14ac:dyDescent="0.25">
      <c r="B2110" t="s">
        <v>10943</v>
      </c>
      <c r="C2110" s="308">
        <v>1105048001</v>
      </c>
      <c r="D2110" s="301" t="s">
        <v>8146</v>
      </c>
      <c r="E2110" s="301" t="s">
        <v>10195</v>
      </c>
      <c r="F2110" t="str">
        <f t="shared" si="32"/>
        <v>RHDNS-p; DNSV – Forskning og klinisk kvalitet : 1105048001</v>
      </c>
    </row>
    <row r="2111" spans="2:6" x14ac:dyDescent="0.25">
      <c r="B2111" t="s">
        <v>10974</v>
      </c>
      <c r="C2111" s="308">
        <v>1199006208</v>
      </c>
      <c r="D2111" s="301" t="s">
        <v>8146</v>
      </c>
      <c r="E2111" s="301" t="s">
        <v>10226</v>
      </c>
      <c r="F2111" t="str">
        <f t="shared" si="32"/>
        <v>RHDNS-p; DNSV - Livet med sygdom - Projektledelse: 1199006208</v>
      </c>
    </row>
    <row r="2112" spans="2:6" x14ac:dyDescent="0.25">
      <c r="B2112" t="s">
        <v>10940</v>
      </c>
      <c r="C2112" s="308">
        <v>1105045001</v>
      </c>
      <c r="D2112" s="301" t="s">
        <v>8146</v>
      </c>
      <c r="E2112" s="301" t="s">
        <v>10192</v>
      </c>
      <c r="F2112" t="str">
        <f t="shared" si="32"/>
        <v>RHDNS-p; DNSV - Maribo Testcenter Covid-19 : 1105045001</v>
      </c>
    </row>
    <row r="2113" spans="2:6" x14ac:dyDescent="0.25">
      <c r="B2113" t="s">
        <v>10941</v>
      </c>
      <c r="C2113" s="308">
        <v>1105046001</v>
      </c>
      <c r="D2113" s="301" t="s">
        <v>8146</v>
      </c>
      <c r="E2113" s="301" t="s">
        <v>10193</v>
      </c>
      <c r="F2113" t="str">
        <f t="shared" si="32"/>
        <v>RHDNS-p; DNSV – Mobiltest Testcenter Covid-19 : 1105046001</v>
      </c>
    </row>
    <row r="2114" spans="2:6" x14ac:dyDescent="0.25">
      <c r="B2114" t="s">
        <v>10934</v>
      </c>
      <c r="C2114" s="308">
        <v>1105040004</v>
      </c>
      <c r="D2114" s="301" t="s">
        <v>8146</v>
      </c>
      <c r="E2114" s="301" t="s">
        <v>10186</v>
      </c>
      <c r="F2114" t="str">
        <f t="shared" si="32"/>
        <v>RHDNS-p; DNSV - Nærklinik - Eget personale lønafr: 1105040004</v>
      </c>
    </row>
    <row r="2115" spans="2:6" x14ac:dyDescent="0.25">
      <c r="B2115" t="s">
        <v>10945</v>
      </c>
      <c r="C2115" s="308">
        <v>1105050004</v>
      </c>
      <c r="D2115" s="301" t="s">
        <v>8146</v>
      </c>
      <c r="E2115" s="301" t="s">
        <v>10197</v>
      </c>
      <c r="F2115" t="str">
        <f t="shared" si="32"/>
        <v>RHDNS-p; DNSV - Nærklinik Kalundborg: 1105050004</v>
      </c>
    </row>
    <row r="2116" spans="2:6" x14ac:dyDescent="0.25">
      <c r="B2116" t="s">
        <v>10935</v>
      </c>
      <c r="C2116" s="308">
        <v>1105040051</v>
      </c>
      <c r="D2116" s="301" t="s">
        <v>8146</v>
      </c>
      <c r="E2116" s="301" t="s">
        <v>10187</v>
      </c>
      <c r="F2116" t="str">
        <f t="shared" si="32"/>
        <v>RHDNS-p; DNSV – Nærklinik Stab – Eget personale: 1105040051</v>
      </c>
    </row>
    <row r="2117" spans="2:6" x14ac:dyDescent="0.25">
      <c r="B2117" t="s">
        <v>10950</v>
      </c>
      <c r="C2117" s="308">
        <v>1105055001</v>
      </c>
      <c r="D2117" s="301" t="s">
        <v>8146</v>
      </c>
      <c r="E2117" s="301" t="s">
        <v>10202</v>
      </c>
      <c r="F2117" t="str">
        <f t="shared" si="32"/>
        <v>RHDNS-p; DNSV – Nærklinik Stege: 1105055001</v>
      </c>
    </row>
    <row r="2118" spans="2:6" x14ac:dyDescent="0.25">
      <c r="B2118" t="s">
        <v>10942</v>
      </c>
      <c r="C2118" s="308">
        <v>1105047001</v>
      </c>
      <c r="D2118" s="301" t="s">
        <v>8146</v>
      </c>
      <c r="E2118" s="301" t="s">
        <v>10194</v>
      </c>
      <c r="F2118" t="str">
        <f t="shared" si="32"/>
        <v>RHDNS-p; DNSV – Samfundssporet Stab – Eget person: 1105047001</v>
      </c>
    </row>
    <row r="2119" spans="2:6" x14ac:dyDescent="0.25">
      <c r="B2119" t="s">
        <v>10944</v>
      </c>
      <c r="C2119" s="308">
        <v>1105049001</v>
      </c>
      <c r="D2119" s="301" t="s">
        <v>8146</v>
      </c>
      <c r="E2119" s="301" t="s">
        <v>10196</v>
      </c>
      <c r="F2119" t="str">
        <f t="shared" si="32"/>
        <v>RHDNS-p; DNSV - Sundhedsstrategi – Patientinddrag: 1105049001</v>
      </c>
    </row>
    <row r="2120" spans="2:6" x14ac:dyDescent="0.25">
      <c r="B2120" t="s">
        <v>10939</v>
      </c>
      <c r="C2120" s="308">
        <v>1105044001</v>
      </c>
      <c r="D2120" s="301" t="s">
        <v>8146</v>
      </c>
      <c r="E2120" s="301" t="s">
        <v>10191</v>
      </c>
      <c r="F2120" t="str">
        <f t="shared" si="32"/>
        <v>RHDNS-p; DNSV – Testcenter Covid-19 Roskilde: 1105044001</v>
      </c>
    </row>
    <row r="2121" spans="2:6" x14ac:dyDescent="0.25">
      <c r="B2121" t="s">
        <v>10938</v>
      </c>
      <c r="C2121" s="308">
        <v>1105043001</v>
      </c>
      <c r="D2121" s="301" t="s">
        <v>8146</v>
      </c>
      <c r="E2121" s="301" t="s">
        <v>10190</v>
      </c>
      <c r="F2121" t="str">
        <f t="shared" si="32"/>
        <v>RHDNS-p; DNSV – Testcenter Covid-19: 1105043001</v>
      </c>
    </row>
    <row r="2122" spans="2:6" x14ac:dyDescent="0.25">
      <c r="B2122" t="s">
        <v>10948</v>
      </c>
      <c r="C2122" s="308">
        <v>1105053001</v>
      </c>
      <c r="D2122" s="301" t="s">
        <v>8146</v>
      </c>
      <c r="E2122" s="301" t="s">
        <v>10200</v>
      </c>
      <c r="F2122" t="str">
        <f t="shared" si="32"/>
        <v>RHDNS-p; DNSV - Testcenter Holbæk: 1105053001</v>
      </c>
    </row>
    <row r="2123" spans="2:6" x14ac:dyDescent="0.25">
      <c r="B2123" t="s">
        <v>10958</v>
      </c>
      <c r="C2123" s="308">
        <v>1105063001</v>
      </c>
      <c r="D2123" s="301" t="s">
        <v>8146</v>
      </c>
      <c r="E2123" s="301" t="s">
        <v>10210</v>
      </c>
      <c r="F2123" t="str">
        <f t="shared" ref="F2123:F2186" si="33">CONCATENATE(D2123,";"," ",E2123,":"," ",C2123)</f>
        <v>RHDNS-p; DNSV – Testcenter Køge: 1105063001</v>
      </c>
    </row>
    <row r="2124" spans="2:6" x14ac:dyDescent="0.25">
      <c r="B2124" t="s">
        <v>10947</v>
      </c>
      <c r="C2124" s="308">
        <v>1105052001</v>
      </c>
      <c r="D2124" s="301" t="s">
        <v>8146</v>
      </c>
      <c r="E2124" s="301" t="s">
        <v>10199</v>
      </c>
      <c r="F2124" t="str">
        <f t="shared" si="33"/>
        <v>RHDNS-p; DNSV - Testcenter Nykøbing F.: 1105052001</v>
      </c>
    </row>
    <row r="2125" spans="2:6" x14ac:dyDescent="0.25">
      <c r="B2125" t="s">
        <v>10946</v>
      </c>
      <c r="C2125" s="308">
        <v>1105051001</v>
      </c>
      <c r="D2125" s="301" t="s">
        <v>8146</v>
      </c>
      <c r="E2125" s="301" t="s">
        <v>10198</v>
      </c>
      <c r="F2125" t="str">
        <f t="shared" si="33"/>
        <v>RHDNS-p; DNSV - Testcenter Slagelse: 1105051001</v>
      </c>
    </row>
    <row r="2126" spans="2:6" x14ac:dyDescent="0.25">
      <c r="B2126" t="s">
        <v>10955</v>
      </c>
      <c r="C2126" s="308">
        <v>1105060001</v>
      </c>
      <c r="D2126" s="301" t="s">
        <v>8146</v>
      </c>
      <c r="E2126" s="301" t="s">
        <v>10207</v>
      </c>
      <c r="F2126" t="str">
        <f t="shared" si="33"/>
        <v>RHDNS-p; DNSV - Vaccinationscenter Holbæk - Eget : 1105060001</v>
      </c>
    </row>
    <row r="2127" spans="2:6" x14ac:dyDescent="0.25">
      <c r="B2127" t="s">
        <v>10954</v>
      </c>
      <c r="C2127" s="308">
        <v>1105059001</v>
      </c>
      <c r="D2127" s="301" t="s">
        <v>8146</v>
      </c>
      <c r="E2127" s="301" t="s">
        <v>10206</v>
      </c>
      <c r="F2127" t="str">
        <f t="shared" si="33"/>
        <v>RHDNS-p; DNSV - Vaccinationscenter Maribo - Eget : 1105059001</v>
      </c>
    </row>
    <row r="2128" spans="2:6" x14ac:dyDescent="0.25">
      <c r="B2128" t="s">
        <v>10956</v>
      </c>
      <c r="C2128" s="308">
        <v>1105061001</v>
      </c>
      <c r="D2128" s="301" t="s">
        <v>8146</v>
      </c>
      <c r="E2128" s="301" t="s">
        <v>10208</v>
      </c>
      <c r="F2128" t="str">
        <f t="shared" si="33"/>
        <v>RHDNS-p; DNSV - Vaccinationscenter Nykøbing F - E: 1105061001</v>
      </c>
    </row>
    <row r="2129" spans="2:6" x14ac:dyDescent="0.25">
      <c r="B2129" t="s">
        <v>10953</v>
      </c>
      <c r="C2129" s="308">
        <v>1105058001</v>
      </c>
      <c r="D2129" s="301" t="s">
        <v>8146</v>
      </c>
      <c r="E2129" s="301" t="s">
        <v>10205</v>
      </c>
      <c r="F2129" t="str">
        <f t="shared" si="33"/>
        <v>RHDNS-p; DNSV - Vaccinationscenter Næstved - Eget: 1105058001</v>
      </c>
    </row>
    <row r="2130" spans="2:6" x14ac:dyDescent="0.25">
      <c r="B2130" t="s">
        <v>10952</v>
      </c>
      <c r="C2130" s="308">
        <v>1105057001</v>
      </c>
      <c r="D2130" s="301" t="s">
        <v>8146</v>
      </c>
      <c r="E2130" s="301" t="s">
        <v>10204</v>
      </c>
      <c r="F2130" t="str">
        <f t="shared" si="33"/>
        <v>RHDNS-p; DNSV - Vaccinationscenter Roskilde - Ege: 1105057001</v>
      </c>
    </row>
    <row r="2131" spans="2:6" x14ac:dyDescent="0.25">
      <c r="B2131" t="s">
        <v>10957</v>
      </c>
      <c r="C2131" s="308">
        <v>1105062001</v>
      </c>
      <c r="D2131" s="301" t="s">
        <v>8146</v>
      </c>
      <c r="E2131" s="301" t="s">
        <v>10209</v>
      </c>
      <c r="F2131" t="str">
        <f t="shared" si="33"/>
        <v>RHDNS-p; DNSV - Vaccinationscenter Slagelse - Ege: 1105062001</v>
      </c>
    </row>
    <row r="2132" spans="2:6" x14ac:dyDescent="0.25">
      <c r="B2132" t="s">
        <v>10951</v>
      </c>
      <c r="C2132" s="308">
        <v>1105056001</v>
      </c>
      <c r="D2132" s="301" t="s">
        <v>8146</v>
      </c>
      <c r="E2132" s="301" t="s">
        <v>10203</v>
      </c>
      <c r="F2132" t="str">
        <f t="shared" si="33"/>
        <v>RHDNS-p; DNSV - Vaccinationscenter Stab - Eget pe: 1105056001</v>
      </c>
    </row>
    <row r="2133" spans="2:6" x14ac:dyDescent="0.25">
      <c r="B2133" t="s">
        <v>10973</v>
      </c>
      <c r="C2133" s="308">
        <v>1154100101</v>
      </c>
      <c r="D2133" s="301" t="s">
        <v>8146</v>
      </c>
      <c r="E2133" s="301" t="s">
        <v>10225</v>
      </c>
      <c r="F2133" t="str">
        <f t="shared" si="33"/>
        <v>RHDNS-p; DNSV - Virtuelle konsultationer (DTP) : 1154100101</v>
      </c>
    </row>
    <row r="2134" spans="2:6" x14ac:dyDescent="0.25">
      <c r="B2134" t="s">
        <v>8718</v>
      </c>
      <c r="C2134" s="301">
        <v>1104005004</v>
      </c>
      <c r="D2134" s="301" t="s">
        <v>8146</v>
      </c>
      <c r="E2134" s="301" t="s">
        <v>1870</v>
      </c>
      <c r="F2134" t="str">
        <f t="shared" si="33"/>
        <v>RHDNS-p; Efteruddannelsesvejlederordningen: 1104005004</v>
      </c>
    </row>
    <row r="2135" spans="2:6" x14ac:dyDescent="0.25">
      <c r="B2135" t="s">
        <v>9964</v>
      </c>
      <c r="C2135" s="301">
        <v>1104006001</v>
      </c>
      <c r="D2135" s="301" t="s">
        <v>8146</v>
      </c>
      <c r="E2135" s="301" t="s">
        <v>1870</v>
      </c>
      <c r="F2135" t="str">
        <f t="shared" si="33"/>
        <v>RHDNS-p; Efteruddannelsesvejlederordningen: 1104006001</v>
      </c>
    </row>
    <row r="2136" spans="2:6" x14ac:dyDescent="0.25">
      <c r="B2136" t="s">
        <v>9987</v>
      </c>
      <c r="C2136" s="308">
        <v>1199006083</v>
      </c>
      <c r="D2136" s="301" t="s">
        <v>8146</v>
      </c>
      <c r="E2136" s="301" t="s">
        <v>9561</v>
      </c>
      <c r="F2136" t="str">
        <f t="shared" si="33"/>
        <v>RHDNS-p; E-hospitalet – Projektledere: 1199006083</v>
      </c>
    </row>
    <row r="2137" spans="2:6" x14ac:dyDescent="0.25">
      <c r="B2137" t="s">
        <v>9969</v>
      </c>
      <c r="C2137" s="308">
        <v>1152007001</v>
      </c>
      <c r="D2137" s="301" t="s">
        <v>8146</v>
      </c>
      <c r="E2137" s="301" t="s">
        <v>9550</v>
      </c>
      <c r="F2137" t="str">
        <f t="shared" si="33"/>
        <v>RHDNS-p; Erhvervs Ph.d.-projekt (Elisabeth Sønde.: 1152007001</v>
      </c>
    </row>
    <row r="2138" spans="2:6" x14ac:dyDescent="0.25">
      <c r="B2138" t="s">
        <v>8716</v>
      </c>
      <c r="C2138" s="301">
        <v>1103003008</v>
      </c>
      <c r="D2138" s="301" t="s">
        <v>8146</v>
      </c>
      <c r="E2138" s="301" t="s">
        <v>3387</v>
      </c>
      <c r="F2138" t="str">
        <f t="shared" si="33"/>
        <v>RHDNS-p; Fase 2 læger (privat praksis): 1103003008</v>
      </c>
    </row>
    <row r="2139" spans="2:6" x14ac:dyDescent="0.25">
      <c r="B2139" t="s">
        <v>8715</v>
      </c>
      <c r="C2139" s="301">
        <v>1103003007</v>
      </c>
      <c r="D2139" s="301" t="s">
        <v>8146</v>
      </c>
      <c r="E2139" s="301" t="s">
        <v>3386</v>
      </c>
      <c r="F2139" t="str">
        <f t="shared" si="33"/>
        <v>RHDNS-p; Fase 2 og 3 læger (privat praksis): 1103003007</v>
      </c>
    </row>
    <row r="2140" spans="2:6" x14ac:dyDescent="0.25">
      <c r="B2140" t="s">
        <v>8717</v>
      </c>
      <c r="C2140" s="301">
        <v>1103003009</v>
      </c>
      <c r="D2140" s="301" t="s">
        <v>8146</v>
      </c>
      <c r="E2140" s="301" t="s">
        <v>3388</v>
      </c>
      <c r="F2140" t="str">
        <f t="shared" si="33"/>
        <v>RHDNS-p; Fase 3 læger (privat praksis): 1103003009</v>
      </c>
    </row>
    <row r="2141" spans="2:6" x14ac:dyDescent="0.25">
      <c r="B2141" t="s">
        <v>9982</v>
      </c>
      <c r="C2141" s="308">
        <v>1154000112</v>
      </c>
      <c r="D2141" s="301" t="s">
        <v>8146</v>
      </c>
      <c r="E2141" s="301" t="s">
        <v>9556</v>
      </c>
      <c r="F2141" t="str">
        <f t="shared" si="33"/>
        <v>RHDNS-p; Forberedelsessekretariatet for E-hospit.: 1154000112</v>
      </c>
    </row>
    <row r="2142" spans="2:6" x14ac:dyDescent="0.25">
      <c r="B2142" t="s">
        <v>10963</v>
      </c>
      <c r="C2142" s="308">
        <v>1152008553</v>
      </c>
      <c r="D2142" s="301" t="s">
        <v>8146</v>
      </c>
      <c r="E2142" s="301" t="s">
        <v>10215</v>
      </c>
      <c r="F2142" t="str">
        <f t="shared" si="33"/>
        <v>RHDNS-p; Forskning – Danske Regioner – Forebyggel: 1152008553</v>
      </c>
    </row>
    <row r="2143" spans="2:6" x14ac:dyDescent="0.25">
      <c r="B2143" t="s">
        <v>10961</v>
      </c>
      <c r="C2143" s="308">
        <v>1152008551</v>
      </c>
      <c r="D2143" s="301" t="s">
        <v>8146</v>
      </c>
      <c r="E2143" s="301" t="s">
        <v>10213</v>
      </c>
      <c r="F2143" t="str">
        <f t="shared" si="33"/>
        <v>RHDNS-p; Forskning Lundbeckfonden–Ditte Høgsgaard: 1152008551</v>
      </c>
    </row>
    <row r="2144" spans="2:6" x14ac:dyDescent="0.25">
      <c r="B2144" t="s">
        <v>10962</v>
      </c>
      <c r="C2144" s="308">
        <v>1152008552</v>
      </c>
      <c r="D2144" s="301" t="s">
        <v>8146</v>
      </c>
      <c r="E2144" s="301" t="s">
        <v>10214</v>
      </c>
      <c r="F2144" t="str">
        <f t="shared" si="33"/>
        <v>RHDNS-p; Forskning Samskabelse af brugerinvolvere: 1152008552</v>
      </c>
    </row>
    <row r="2145" spans="2:6" x14ac:dyDescent="0.25">
      <c r="B2145" t="s">
        <v>10933</v>
      </c>
      <c r="C2145" s="308">
        <v>1105030081</v>
      </c>
      <c r="D2145" s="301" t="s">
        <v>8146</v>
      </c>
      <c r="E2145" s="301" t="s">
        <v>10185</v>
      </c>
      <c r="F2145" t="str">
        <f t="shared" si="33"/>
        <v>RHDNS-p; Forskningsprojekt om forebyggelse blandt: 1105030081</v>
      </c>
    </row>
    <row r="2146" spans="2:6" x14ac:dyDescent="0.25">
      <c r="B2146" t="s">
        <v>10970</v>
      </c>
      <c r="C2146" s="308">
        <v>1154000118</v>
      </c>
      <c r="D2146" s="301" t="s">
        <v>8146</v>
      </c>
      <c r="E2146" s="301" t="s">
        <v>10222</v>
      </c>
      <c r="F2146" t="str">
        <f t="shared" si="33"/>
        <v>RHDNS-p; Greater Copenhagen - EU fundraising: 1154000118</v>
      </c>
    </row>
    <row r="2147" spans="2:6" x14ac:dyDescent="0.25">
      <c r="B2147" t="s">
        <v>9981</v>
      </c>
      <c r="C2147" s="308">
        <v>1152008531</v>
      </c>
      <c r="D2147" s="301" t="s">
        <v>8146</v>
      </c>
      <c r="E2147" s="301" t="s">
        <v>9555</v>
      </c>
      <c r="F2147" t="str">
        <f t="shared" si="33"/>
        <v>RHDNS-p; Helbredsprofilen – Diabetes projektled.: 1152008531</v>
      </c>
    </row>
    <row r="2148" spans="2:6" x14ac:dyDescent="0.25">
      <c r="B2148" t="s">
        <v>9980</v>
      </c>
      <c r="C2148" s="308">
        <v>1152008521</v>
      </c>
      <c r="D2148" s="301" t="s">
        <v>8146</v>
      </c>
      <c r="E2148" s="301" t="s">
        <v>9554</v>
      </c>
      <c r="F2148" t="str">
        <f t="shared" si="33"/>
        <v>RHDNS-p; Helbredsprofilen – Nationalt tilbud pro.: 1152008521</v>
      </c>
    </row>
    <row r="2149" spans="2:6" x14ac:dyDescent="0.25">
      <c r="B2149" t="s">
        <v>9979</v>
      </c>
      <c r="C2149" s="308">
        <v>1152008511</v>
      </c>
      <c r="D2149" s="301" t="s">
        <v>8146</v>
      </c>
      <c r="E2149" s="301" t="s">
        <v>9553</v>
      </c>
      <c r="F2149" t="str">
        <f t="shared" si="33"/>
        <v>RHDNS-p; Helbredsprofilen – Nationalt tilbud: 1152008511</v>
      </c>
    </row>
    <row r="2150" spans="2:6" x14ac:dyDescent="0.25">
      <c r="B2150" t="s">
        <v>9985</v>
      </c>
      <c r="C2150" s="308">
        <v>1199006038</v>
      </c>
      <c r="D2150" s="301" t="s">
        <v>8146</v>
      </c>
      <c r="E2150" s="301" t="s">
        <v>9559</v>
      </c>
      <c r="F2150" t="str">
        <f t="shared" si="33"/>
        <v>RHDNS-p; Helbredsprofilen - Projektledelse: 1199006038</v>
      </c>
    </row>
    <row r="2151" spans="2:6" x14ac:dyDescent="0.25">
      <c r="B2151" t="s">
        <v>9986</v>
      </c>
      <c r="C2151" s="308">
        <v>1199006050</v>
      </c>
      <c r="D2151" s="301" t="s">
        <v>8146</v>
      </c>
      <c r="E2151" s="301" t="s">
        <v>9560</v>
      </c>
      <c r="F2151" t="str">
        <f t="shared" si="33"/>
        <v>RHDNS-p; Helbredsprofilen - Videofotograf: 1199006050</v>
      </c>
    </row>
    <row r="2152" spans="2:6" x14ac:dyDescent="0.25">
      <c r="B2152" t="s">
        <v>8711</v>
      </c>
      <c r="C2152" s="301">
        <v>1103002003</v>
      </c>
      <c r="D2152" s="301" t="s">
        <v>8146</v>
      </c>
      <c r="E2152" s="301" t="s">
        <v>3382</v>
      </c>
      <c r="F2152" t="str">
        <f t="shared" si="33"/>
        <v>RHDNS-p; Introlæger - fase 1 - Holbæk sygehus: 1103002003</v>
      </c>
    </row>
    <row r="2153" spans="2:6" x14ac:dyDescent="0.25">
      <c r="B2153" t="s">
        <v>8712</v>
      </c>
      <c r="C2153" s="301">
        <v>1103002004</v>
      </c>
      <c r="D2153" s="301" t="s">
        <v>8146</v>
      </c>
      <c r="E2153" s="301" t="s">
        <v>3383</v>
      </c>
      <c r="F2153" t="str">
        <f t="shared" si="33"/>
        <v>RHDNS-p; Introlæger - fase 1 - NSR sygehuse: 1103002004</v>
      </c>
    </row>
    <row r="2154" spans="2:6" x14ac:dyDescent="0.25">
      <c r="B2154" t="s">
        <v>8713</v>
      </c>
      <c r="C2154" s="301">
        <v>1103002005</v>
      </c>
      <c r="D2154" s="301" t="s">
        <v>8146</v>
      </c>
      <c r="E2154" s="301" t="s">
        <v>3384</v>
      </c>
      <c r="F2154" t="str">
        <f t="shared" si="33"/>
        <v>RHDNS-p; Introlæger - fase 1 - Nykøbing F. sygeh.: 1103002005</v>
      </c>
    </row>
    <row r="2155" spans="2:6" x14ac:dyDescent="0.25">
      <c r="B2155" t="s">
        <v>8714</v>
      </c>
      <c r="C2155" s="301">
        <v>1103002006</v>
      </c>
      <c r="D2155" s="301" t="s">
        <v>8146</v>
      </c>
      <c r="E2155" s="301" t="s">
        <v>3385</v>
      </c>
      <c r="F2155" t="str">
        <f t="shared" si="33"/>
        <v>RHDNS-p; Introlæger - fase 1 - Roskilde-Køge syg.: 1103002006</v>
      </c>
    </row>
    <row r="2156" spans="2:6" x14ac:dyDescent="0.25">
      <c r="B2156" t="s">
        <v>8710</v>
      </c>
      <c r="C2156" s="301">
        <v>1103002001</v>
      </c>
      <c r="D2156" s="301" t="s">
        <v>8146</v>
      </c>
      <c r="E2156" s="301" t="s">
        <v>3381</v>
      </c>
      <c r="F2156" t="str">
        <f t="shared" si="33"/>
        <v>RHDNS-p; Introlæger - fase 1 - sygehus Nord: 1103002001</v>
      </c>
    </row>
    <row r="2157" spans="2:6" x14ac:dyDescent="0.25">
      <c r="B2157" t="s">
        <v>9961</v>
      </c>
      <c r="C2157" s="307">
        <v>1103005001</v>
      </c>
      <c r="D2157" s="301" t="s">
        <v>8146</v>
      </c>
      <c r="E2157" s="301" t="s">
        <v>9545</v>
      </c>
      <c r="F2157" t="str">
        <f t="shared" si="33"/>
        <v>RHDNS-p; KBU læger (privat praksis): 1103005001</v>
      </c>
    </row>
    <row r="2158" spans="2:6" x14ac:dyDescent="0.25">
      <c r="B2158" t="s">
        <v>9983</v>
      </c>
      <c r="C2158" s="308">
        <v>1199006003</v>
      </c>
      <c r="D2158" s="301" t="s">
        <v>8146</v>
      </c>
      <c r="E2158" s="301" t="s">
        <v>9557</v>
      </c>
      <c r="F2158" t="str">
        <f t="shared" si="33"/>
        <v>RHDNS-p; Klar besked - Patientkommunikation: 1199006003</v>
      </c>
    </row>
    <row r="2159" spans="2:6" x14ac:dyDescent="0.25">
      <c r="B2159" t="s">
        <v>10972</v>
      </c>
      <c r="C2159" s="308">
        <v>1154000125</v>
      </c>
      <c r="D2159" s="301" t="s">
        <v>8146</v>
      </c>
      <c r="E2159" s="301" t="s">
        <v>10224</v>
      </c>
      <c r="F2159" t="str">
        <f t="shared" si="33"/>
        <v>RHDNS-p; Kvalitetsudvikling i Det Nære Sundhedsvæ: 1154000125</v>
      </c>
    </row>
    <row r="2160" spans="2:6" x14ac:dyDescent="0.25">
      <c r="B2160" t="s">
        <v>9965</v>
      </c>
      <c r="C2160" s="308">
        <v>1151002001</v>
      </c>
      <c r="D2160" s="301" t="s">
        <v>8146</v>
      </c>
      <c r="E2160" s="304" t="s">
        <v>9546</v>
      </c>
      <c r="F2160" t="str">
        <f t="shared" si="33"/>
        <v>RHDNS-p; Medicinoprydning: 1151002001</v>
      </c>
    </row>
    <row r="2161" spans="2:6" x14ac:dyDescent="0.25">
      <c r="B2161" t="s">
        <v>10976</v>
      </c>
      <c r="C2161" s="308">
        <v>1199006076</v>
      </c>
      <c r="D2161" s="301" t="s">
        <v>8146</v>
      </c>
      <c r="E2161" s="301" t="s">
        <v>10228</v>
      </c>
      <c r="F2161" t="str">
        <f t="shared" si="33"/>
        <v>RHDNS-p; Patientinddragelse sygehusene - omlægnin: 1199006076</v>
      </c>
    </row>
    <row r="2162" spans="2:6" x14ac:dyDescent="0.25">
      <c r="B2162" t="s">
        <v>8730</v>
      </c>
      <c r="C2162" s="308">
        <v>1105030072</v>
      </c>
      <c r="D2162" s="301" t="s">
        <v>8146</v>
      </c>
      <c r="E2162" s="301" t="s">
        <v>3400</v>
      </c>
      <c r="F2162" t="str">
        <f t="shared" si="33"/>
        <v>RHDNS-p; Ph.d. 1: 1105030072</v>
      </c>
    </row>
    <row r="2163" spans="2:6" x14ac:dyDescent="0.25">
      <c r="B2163" t="s">
        <v>8731</v>
      </c>
      <c r="C2163" s="308">
        <v>1105030073</v>
      </c>
      <c r="D2163" s="301" t="s">
        <v>8146</v>
      </c>
      <c r="E2163" s="301" t="s">
        <v>3401</v>
      </c>
      <c r="F2163" t="str">
        <f t="shared" si="33"/>
        <v>RHDNS-p; Ph.d. 2: 1105030073</v>
      </c>
    </row>
    <row r="2164" spans="2:6" x14ac:dyDescent="0.25">
      <c r="B2164" t="s">
        <v>8732</v>
      </c>
      <c r="C2164" s="308">
        <v>1105030074</v>
      </c>
      <c r="D2164" s="301" t="s">
        <v>8146</v>
      </c>
      <c r="E2164" s="301" t="s">
        <v>3402</v>
      </c>
      <c r="F2164" t="str">
        <f t="shared" si="33"/>
        <v>RHDNS-p; Ph.d. 3: 1105030074</v>
      </c>
    </row>
    <row r="2165" spans="2:6" x14ac:dyDescent="0.25">
      <c r="B2165" t="s">
        <v>9963</v>
      </c>
      <c r="C2165" s="301">
        <v>1104005101</v>
      </c>
      <c r="D2165" s="301" t="s">
        <v>8146</v>
      </c>
      <c r="E2165" s="301" t="s">
        <v>1869</v>
      </c>
      <c r="F2165" t="str">
        <f t="shared" si="33"/>
        <v>RHDNS-p; POL-S, Personale: 1104005101</v>
      </c>
    </row>
    <row r="2166" spans="2:6" x14ac:dyDescent="0.25">
      <c r="B2166" t="s">
        <v>8729</v>
      </c>
      <c r="C2166" s="308">
        <v>1105030071</v>
      </c>
      <c r="D2166" s="301" t="s">
        <v>8146</v>
      </c>
      <c r="E2166" s="301" t="s">
        <v>3399</v>
      </c>
      <c r="F2166" t="str">
        <f t="shared" si="33"/>
        <v>RHDNS-p; Post doc.  Benedikte (100% lønudgift): 1105030071</v>
      </c>
    </row>
    <row r="2167" spans="2:6" x14ac:dyDescent="0.25">
      <c r="B2167" t="s">
        <v>8722</v>
      </c>
      <c r="C2167" s="308">
        <v>1105030011</v>
      </c>
      <c r="D2167" s="301" t="s">
        <v>8146</v>
      </c>
      <c r="E2167" s="301" t="s">
        <v>3392</v>
      </c>
      <c r="F2167" t="str">
        <f t="shared" si="33"/>
        <v>RHDNS-p; Projektkoordinator I (80% løndugift): 1105030011</v>
      </c>
    </row>
    <row r="2168" spans="2:6" x14ac:dyDescent="0.25">
      <c r="B2168" t="s">
        <v>8723</v>
      </c>
      <c r="C2168" s="308">
        <v>1105030012</v>
      </c>
      <c r="D2168" s="301" t="s">
        <v>8146</v>
      </c>
      <c r="E2168" s="301" t="s">
        <v>3393</v>
      </c>
      <c r="F2168" t="str">
        <f t="shared" si="33"/>
        <v>RHDNS-p; Projektkoordinator II (20% lønudgift): 1105030012</v>
      </c>
    </row>
    <row r="2169" spans="2:6" x14ac:dyDescent="0.25">
      <c r="B2169" t="s">
        <v>8724</v>
      </c>
      <c r="C2169" s="308">
        <v>1105030013</v>
      </c>
      <c r="D2169" s="301" t="s">
        <v>8146</v>
      </c>
      <c r="E2169" s="301" t="s">
        <v>3394</v>
      </c>
      <c r="F2169" t="str">
        <f t="shared" si="33"/>
        <v>RHDNS-p; Projektleder (100% lønudgift): 1105030013</v>
      </c>
    </row>
    <row r="2170" spans="2:6" x14ac:dyDescent="0.25">
      <c r="B2170" t="s">
        <v>8728</v>
      </c>
      <c r="C2170" s="308">
        <v>1105030017</v>
      </c>
      <c r="D2170" s="301" t="s">
        <v>8146</v>
      </c>
      <c r="E2170" s="309" t="s">
        <v>3398</v>
      </c>
      <c r="F2170" t="str">
        <f t="shared" si="33"/>
        <v>RHDNS-p; Projektrelaterede personaleudgifter - Be: 1105030017</v>
      </c>
    </row>
    <row r="2171" spans="2:6" x14ac:dyDescent="0.25">
      <c r="B2171" t="s">
        <v>10932</v>
      </c>
      <c r="C2171" s="301">
        <v>1105029013</v>
      </c>
      <c r="D2171" s="301" t="s">
        <v>8146</v>
      </c>
      <c r="E2171" s="301" t="s">
        <v>10184</v>
      </c>
      <c r="F2171" t="str">
        <f t="shared" si="33"/>
        <v>RHDNS-p; Rekruttering og fastholdelse - Maciei Ga: 1105029013</v>
      </c>
    </row>
    <row r="2172" spans="2:6" x14ac:dyDescent="0.25">
      <c r="B2172" t="s">
        <v>8726</v>
      </c>
      <c r="C2172" s="308">
        <v>1105030015</v>
      </c>
      <c r="D2172" s="301" t="s">
        <v>8146</v>
      </c>
      <c r="E2172" s="301" t="s">
        <v>3396</v>
      </c>
      <c r="F2172" t="str">
        <f t="shared" si="33"/>
        <v>RHDNS-p; Sekretær (20 timer pr. uge - 54% lønudgift): 1105030015</v>
      </c>
    </row>
    <row r="2173" spans="2:6" x14ac:dyDescent="0.25">
      <c r="B2173" t="s">
        <v>10967</v>
      </c>
      <c r="C2173" s="308">
        <v>1154000115</v>
      </c>
      <c r="D2173" s="301" t="s">
        <v>8146</v>
      </c>
      <c r="E2173" s="301" t="s">
        <v>10219</v>
      </c>
      <c r="F2173" t="str">
        <f t="shared" si="33"/>
        <v>RHDNS-p; Styrket henvisningspraksis til tobaksfor: 1154000115</v>
      </c>
    </row>
    <row r="2174" spans="2:6" x14ac:dyDescent="0.25">
      <c r="B2174" t="s">
        <v>10971</v>
      </c>
      <c r="C2174" s="308">
        <v>1154000124</v>
      </c>
      <c r="D2174" s="301" t="s">
        <v>8146</v>
      </c>
      <c r="E2174" s="301" t="s">
        <v>10223</v>
      </c>
      <c r="F2174" t="str">
        <f t="shared" si="33"/>
        <v>RHDNS-p; Styrket samarbejde om den akutte patient: 1154000124</v>
      </c>
    </row>
    <row r="2175" spans="2:6" x14ac:dyDescent="0.25">
      <c r="B2175" t="s">
        <v>10975</v>
      </c>
      <c r="C2175" s="308">
        <v>1199006075</v>
      </c>
      <c r="D2175" s="301" t="s">
        <v>8146</v>
      </c>
      <c r="E2175" s="301" t="s">
        <v>10227</v>
      </c>
      <c r="F2175" t="str">
        <f t="shared" si="33"/>
        <v>RHDNS-p; Sundhedspædagogisk uddannelse: 1199006075</v>
      </c>
    </row>
    <row r="2176" spans="2:6" x14ac:dyDescent="0.25">
      <c r="B2176" t="s">
        <v>9970</v>
      </c>
      <c r="C2176" s="308">
        <v>1152008102</v>
      </c>
      <c r="D2176" s="301" t="s">
        <v>8146</v>
      </c>
      <c r="E2176" s="301" t="s">
        <v>9551</v>
      </c>
      <c r="F2176" t="str">
        <f t="shared" si="33"/>
        <v>RHDNS-p; Teamsamarbejde for og med de svageste æ.: 1152008102</v>
      </c>
    </row>
    <row r="2177" spans="2:6" x14ac:dyDescent="0.25">
      <c r="B2177" t="s">
        <v>9971</v>
      </c>
      <c r="C2177" s="308">
        <v>1152008201</v>
      </c>
      <c r="D2177" s="301" t="s">
        <v>8146</v>
      </c>
      <c r="E2177" s="301" t="s">
        <v>9551</v>
      </c>
      <c r="F2177" t="str">
        <f t="shared" si="33"/>
        <v>RHDNS-p; Teamsamarbejde for og med de svageste æ.: 1152008201</v>
      </c>
    </row>
    <row r="2178" spans="2:6" x14ac:dyDescent="0.25">
      <c r="B2178" t="s">
        <v>9972</v>
      </c>
      <c r="C2178" s="308">
        <v>1152008202</v>
      </c>
      <c r="D2178" s="301" t="s">
        <v>8146</v>
      </c>
      <c r="E2178" s="301" t="s">
        <v>9551</v>
      </c>
      <c r="F2178" t="str">
        <f t="shared" si="33"/>
        <v>RHDNS-p; Teamsamarbejde for og med de svageste æ.: 1152008202</v>
      </c>
    </row>
    <row r="2179" spans="2:6" x14ac:dyDescent="0.25">
      <c r="B2179" t="s">
        <v>9973</v>
      </c>
      <c r="C2179" s="308">
        <v>1152008301</v>
      </c>
      <c r="D2179" s="301" t="s">
        <v>8146</v>
      </c>
      <c r="E2179" s="301" t="s">
        <v>9551</v>
      </c>
      <c r="F2179" t="str">
        <f t="shared" si="33"/>
        <v>RHDNS-p; Teamsamarbejde for og med de svageste æ.: 1152008301</v>
      </c>
    </row>
    <row r="2180" spans="2:6" x14ac:dyDescent="0.25">
      <c r="B2180" t="s">
        <v>9974</v>
      </c>
      <c r="C2180" s="308">
        <v>1152008302</v>
      </c>
      <c r="D2180" s="301" t="s">
        <v>8146</v>
      </c>
      <c r="E2180" s="301" t="s">
        <v>9551</v>
      </c>
      <c r="F2180" t="str">
        <f t="shared" si="33"/>
        <v>RHDNS-p; Teamsamarbejde for og med de svageste æ.: 1152008302</v>
      </c>
    </row>
    <row r="2181" spans="2:6" x14ac:dyDescent="0.25">
      <c r="B2181" t="s">
        <v>9975</v>
      </c>
      <c r="C2181" s="308">
        <v>1152008401</v>
      </c>
      <c r="D2181" s="301" t="s">
        <v>8146</v>
      </c>
      <c r="E2181" s="301" t="s">
        <v>9551</v>
      </c>
      <c r="F2181" t="str">
        <f t="shared" si="33"/>
        <v>RHDNS-p; Teamsamarbejde for og med de svageste æ.: 1152008401</v>
      </c>
    </row>
    <row r="2182" spans="2:6" x14ac:dyDescent="0.25">
      <c r="B2182" t="s">
        <v>9976</v>
      </c>
      <c r="C2182" s="308">
        <v>1152008402</v>
      </c>
      <c r="D2182" s="301" t="s">
        <v>8146</v>
      </c>
      <c r="E2182" s="301" t="s">
        <v>9551</v>
      </c>
      <c r="F2182" t="str">
        <f t="shared" si="33"/>
        <v>RHDNS-p; Teamsamarbejde for og med de svageste æ.: 1152008402</v>
      </c>
    </row>
    <row r="2183" spans="2:6" x14ac:dyDescent="0.25">
      <c r="B2183" t="s">
        <v>9977</v>
      </c>
      <c r="C2183" s="308">
        <v>1152008403</v>
      </c>
      <c r="D2183" s="301" t="s">
        <v>8146</v>
      </c>
      <c r="E2183" s="301" t="s">
        <v>9551</v>
      </c>
      <c r="F2183" t="str">
        <f t="shared" si="33"/>
        <v>RHDNS-p; Teamsamarbejde for og med de svageste æ.: 1152008403</v>
      </c>
    </row>
    <row r="2184" spans="2:6" x14ac:dyDescent="0.25">
      <c r="B2184" t="s">
        <v>10969</v>
      </c>
      <c r="C2184" s="308">
        <v>1154000117</v>
      </c>
      <c r="D2184" s="301" t="s">
        <v>8146</v>
      </c>
      <c r="E2184" s="301" t="s">
        <v>10221</v>
      </c>
      <c r="F2184" t="str">
        <f t="shared" si="33"/>
        <v>RHDNS-p; Telemedicinsk hjemmemonitorering hjertes: 1154000117</v>
      </c>
    </row>
    <row r="2185" spans="2:6" x14ac:dyDescent="0.25">
      <c r="B2185" t="s">
        <v>9978</v>
      </c>
      <c r="C2185" s="308">
        <v>1152008502</v>
      </c>
      <c r="D2185" s="301" t="s">
        <v>8146</v>
      </c>
      <c r="E2185" s="301" t="s">
        <v>9552</v>
      </c>
      <c r="F2185" t="str">
        <f t="shared" si="33"/>
        <v>RHDNS-p; Telemedicinsk hjemmemonitorering, TEL K.: 1152008502</v>
      </c>
    </row>
    <row r="2186" spans="2:6" x14ac:dyDescent="0.25">
      <c r="B2186" t="s">
        <v>8721</v>
      </c>
      <c r="C2186" s="301">
        <v>1105026000</v>
      </c>
      <c r="D2186" s="301" t="s">
        <v>8146</v>
      </c>
      <c r="E2186" s="301" t="s">
        <v>3391</v>
      </c>
      <c r="F2186" t="str">
        <f t="shared" si="33"/>
        <v>RHDNS-p; Tidlig opsporing af kræft i Region Sjæl.: 1105026000</v>
      </c>
    </row>
    <row r="2187" spans="2:6" x14ac:dyDescent="0.25">
      <c r="B2187" t="s">
        <v>10960</v>
      </c>
      <c r="C2187" s="308">
        <v>1152003252</v>
      </c>
      <c r="D2187" s="301" t="s">
        <v>8146</v>
      </c>
      <c r="E2187" s="301" t="s">
        <v>10212</v>
      </c>
      <c r="F2187" t="str">
        <f t="shared" ref="F2187:F2250" si="34">CONCATENATE(D2187,";"," ",E2187,":"," ",C2187)</f>
        <v>RHDNS-p; Trygfonden – Samarbejdsaftale (Broen til: 1152003252</v>
      </c>
    </row>
    <row r="2188" spans="2:6" x14ac:dyDescent="0.25">
      <c r="B2188" t="s">
        <v>10965</v>
      </c>
      <c r="C2188" s="308">
        <v>1152008602</v>
      </c>
      <c r="D2188" s="301" t="s">
        <v>8146</v>
      </c>
      <c r="E2188" s="301" t="s">
        <v>10217</v>
      </c>
      <c r="F2188" t="str">
        <f t="shared" si="34"/>
        <v>RHDNS-p; Tværfaglig funk.  – Projekt medarbejdere: 1152008602</v>
      </c>
    </row>
    <row r="2189" spans="2:6" x14ac:dyDescent="0.25">
      <c r="B2189" t="s">
        <v>10964</v>
      </c>
      <c r="C2189" s="308">
        <v>1152008601</v>
      </c>
      <c r="D2189" s="301" t="s">
        <v>8146</v>
      </c>
      <c r="E2189" s="301" t="s">
        <v>10216</v>
      </c>
      <c r="F2189" t="str">
        <f t="shared" si="34"/>
        <v>RHDNS-p; Tværfaglig funktion. – Projekt ledelse: 1152008601</v>
      </c>
    </row>
    <row r="2190" spans="2:6" x14ac:dyDescent="0.25">
      <c r="B2190" t="s">
        <v>10966</v>
      </c>
      <c r="C2190" s="308">
        <v>1152008603</v>
      </c>
      <c r="D2190" s="301" t="s">
        <v>8146</v>
      </c>
      <c r="E2190" s="301" t="s">
        <v>10218</v>
      </c>
      <c r="F2190" t="str">
        <f t="shared" si="34"/>
        <v>RHDNS-p; Tværfaglig funktionsevne – Aktiviteter: 1152008603</v>
      </c>
    </row>
    <row r="2191" spans="2:6" x14ac:dyDescent="0.25">
      <c r="B2191" t="s">
        <v>8727</v>
      </c>
      <c r="C2191" s="308">
        <v>1105030016</v>
      </c>
      <c r="D2191" s="301" t="s">
        <v>8146</v>
      </c>
      <c r="E2191" s="301" t="s">
        <v>3397</v>
      </c>
      <c r="F2191" t="str">
        <f t="shared" si="34"/>
        <v>RHDNS-p; Øvrige konsulenter/projektmedarbejdere: 1105030016</v>
      </c>
    </row>
    <row r="2192" spans="2:6" x14ac:dyDescent="0.25">
      <c r="B2192" t="s">
        <v>9988</v>
      </c>
      <c r="C2192" s="301" t="s">
        <v>9562</v>
      </c>
      <c r="D2192" s="301" t="s">
        <v>9563</v>
      </c>
      <c r="E2192" s="301" t="s">
        <v>9545</v>
      </c>
      <c r="F2192" t="str">
        <f t="shared" si="34"/>
        <v>RHDNS-pb; KBU læger (privat praksis): 110300500b</v>
      </c>
    </row>
    <row r="2193" spans="2:6" x14ac:dyDescent="0.25">
      <c r="B2193" t="s">
        <v>8738</v>
      </c>
      <c r="C2193" s="301" t="s">
        <v>8154</v>
      </c>
      <c r="D2193" s="301" t="s">
        <v>8155</v>
      </c>
      <c r="E2193" s="301" t="s">
        <v>8097</v>
      </c>
      <c r="F2193" t="str">
        <f t="shared" si="34"/>
        <v>RHDNSSEKR; Sekretariatet: 4001-3921</v>
      </c>
    </row>
    <row r="2194" spans="2:6" x14ac:dyDescent="0.25">
      <c r="B2194" t="s">
        <v>10978</v>
      </c>
      <c r="C2194" s="301" t="s">
        <v>10230</v>
      </c>
      <c r="D2194" s="304" t="s">
        <v>10231</v>
      </c>
      <c r="E2194" s="304" t="s">
        <v>10163</v>
      </c>
      <c r="F2194" t="str">
        <f t="shared" si="34"/>
        <v>RHDNSSEKUD; Sekretariat og udvalgsbetjening: 4000-3701</v>
      </c>
    </row>
    <row r="2195" spans="2:6" x14ac:dyDescent="0.25">
      <c r="B2195" t="s">
        <v>8739</v>
      </c>
      <c r="C2195" s="301" t="s">
        <v>8156</v>
      </c>
      <c r="D2195" s="301" t="s">
        <v>8157</v>
      </c>
      <c r="E2195" s="301" t="s">
        <v>8158</v>
      </c>
      <c r="F2195" t="str">
        <f t="shared" si="34"/>
        <v>RHDNSSPEC; Team Specialistråd. &amp; tekn. &amp; skalering: 4017-3922</v>
      </c>
    </row>
    <row r="2196" spans="2:6" x14ac:dyDescent="0.25">
      <c r="B2196" t="s">
        <v>9989</v>
      </c>
      <c r="C2196" s="301" t="s">
        <v>9564</v>
      </c>
      <c r="D2196" s="343" t="s">
        <v>8169</v>
      </c>
      <c r="E2196" s="343" t="s">
        <v>8170</v>
      </c>
      <c r="F2196" t="str">
        <f t="shared" si="34"/>
        <v>RHDNSSUAFT; Sundhedsaftalen: 4031-3923</v>
      </c>
    </row>
    <row r="2197" spans="2:6" x14ac:dyDescent="0.25">
      <c r="B2197" t="s">
        <v>9990</v>
      </c>
      <c r="C2197" s="301" t="s">
        <v>9565</v>
      </c>
      <c r="D2197" s="343" t="s">
        <v>9566</v>
      </c>
      <c r="E2197" s="343" t="s">
        <v>8107</v>
      </c>
      <c r="F2197" t="str">
        <f t="shared" si="34"/>
        <v>RHDNSSUND; Team sundhedsydelser og planlægning: 4041-3924</v>
      </c>
    </row>
    <row r="2198" spans="2:6" x14ac:dyDescent="0.25">
      <c r="B2198" t="s">
        <v>8733</v>
      </c>
      <c r="C2198" s="301" t="s">
        <v>3423</v>
      </c>
      <c r="D2198" s="301" t="s">
        <v>8148</v>
      </c>
      <c r="E2198" s="301" t="s">
        <v>8101</v>
      </c>
      <c r="F2198" t="str">
        <f t="shared" si="34"/>
        <v>RHDNSTAND; Den regionale tandpleje: 3901-3901</v>
      </c>
    </row>
    <row r="2199" spans="2:6" x14ac:dyDescent="0.25">
      <c r="B2199" t="s">
        <v>10989</v>
      </c>
      <c r="C2199" s="301" t="s">
        <v>10247</v>
      </c>
      <c r="D2199" s="301" t="s">
        <v>8148</v>
      </c>
      <c r="E2199" s="301" t="s">
        <v>8101</v>
      </c>
      <c r="F2199" t="str">
        <f t="shared" si="34"/>
        <v>RHDNSTAND; Den regionale tandpleje: 4042-3777</v>
      </c>
    </row>
    <row r="2200" spans="2:6" x14ac:dyDescent="0.25">
      <c r="B2200" t="s">
        <v>8743</v>
      </c>
      <c r="C2200" s="301" t="s">
        <v>8175</v>
      </c>
      <c r="D2200" s="301" t="s">
        <v>8148</v>
      </c>
      <c r="E2200" s="301" t="s">
        <v>8101</v>
      </c>
      <c r="F2200" t="str">
        <f t="shared" si="34"/>
        <v>RHDNSTAND; Den regionale tandpleje: 4042-39247</v>
      </c>
    </row>
    <row r="2201" spans="2:6" x14ac:dyDescent="0.25">
      <c r="B2201" t="s">
        <v>8719</v>
      </c>
      <c r="C2201" s="301">
        <v>1104009005</v>
      </c>
      <c r="D2201" s="301" t="s">
        <v>8147</v>
      </c>
      <c r="E2201" s="301" t="s">
        <v>3389</v>
      </c>
      <c r="F2201" t="str">
        <f t="shared" si="34"/>
        <v>RHDNSTAND-p; Øvrige regionsopgaver: 1104009005</v>
      </c>
    </row>
    <row r="2202" spans="2:6" x14ac:dyDescent="0.25">
      <c r="B2202" t="s">
        <v>10987</v>
      </c>
      <c r="C2202" s="301" t="s">
        <v>10245</v>
      </c>
      <c r="D2202" s="301" t="s">
        <v>9568</v>
      </c>
      <c r="E2202" s="301" t="s">
        <v>9569</v>
      </c>
      <c r="F2202" t="str">
        <f t="shared" si="34"/>
        <v>RHDNSTARST; Tand RST (K): 4042-3772</v>
      </c>
    </row>
    <row r="2203" spans="2:6" x14ac:dyDescent="0.25">
      <c r="B2203" t="s">
        <v>9991</v>
      </c>
      <c r="C2203" s="301" t="s">
        <v>9567</v>
      </c>
      <c r="D2203" s="301" t="s">
        <v>9568</v>
      </c>
      <c r="E2203" s="301" t="s">
        <v>9569</v>
      </c>
      <c r="F2203" t="str">
        <f t="shared" si="34"/>
        <v>RHDNSTARST; Tand RST (K): 4042-3924</v>
      </c>
    </row>
    <row r="2204" spans="2:6" x14ac:dyDescent="0.25">
      <c r="B2204" t="s">
        <v>9992</v>
      </c>
      <c r="C2204" s="301" t="s">
        <v>9570</v>
      </c>
      <c r="D2204" s="301" t="s">
        <v>9571</v>
      </c>
      <c r="E2204" s="301" t="s">
        <v>9572</v>
      </c>
      <c r="F2204" t="str">
        <f t="shared" si="34"/>
        <v>RHDNSTASP; Tand special (K): 4042-39244</v>
      </c>
    </row>
    <row r="2205" spans="2:6" x14ac:dyDescent="0.25">
      <c r="B2205" t="s">
        <v>10988</v>
      </c>
      <c r="C2205" s="301" t="s">
        <v>10246</v>
      </c>
      <c r="D2205" s="304" t="s">
        <v>9571</v>
      </c>
      <c r="E2205" s="304" t="s">
        <v>10172</v>
      </c>
      <c r="F2205" t="str">
        <f t="shared" si="34"/>
        <v>RHDNSTASP; Tand special: 4042-3774</v>
      </c>
    </row>
    <row r="2206" spans="2:6" x14ac:dyDescent="0.25">
      <c r="B2206" t="s">
        <v>10980</v>
      </c>
      <c r="C2206" s="301" t="s">
        <v>10234</v>
      </c>
      <c r="D2206" s="343" t="s">
        <v>10235</v>
      </c>
      <c r="E2206" s="343" t="s">
        <v>10173</v>
      </c>
      <c r="F2206" t="str">
        <f t="shared" si="34"/>
        <v>RHDNSTELEM; Telemedicinsk center: 4016-3765</v>
      </c>
    </row>
    <row r="2207" spans="2:6" x14ac:dyDescent="0.25">
      <c r="B2207" t="s">
        <v>10982</v>
      </c>
      <c r="C2207" s="301" t="s">
        <v>10238</v>
      </c>
      <c r="D2207" s="301" t="s">
        <v>10235</v>
      </c>
      <c r="E2207" s="343" t="s">
        <v>10173</v>
      </c>
      <c r="F2207" t="str">
        <f t="shared" si="34"/>
        <v>RHDNSTELEM; Telemedicinsk center: 4019-3765</v>
      </c>
    </row>
    <row r="2208" spans="2:6" x14ac:dyDescent="0.25">
      <c r="B2208" t="s">
        <v>10979</v>
      </c>
      <c r="C2208" s="301" t="s">
        <v>10232</v>
      </c>
      <c r="D2208" s="304" t="s">
        <v>10233</v>
      </c>
      <c r="E2208" s="304" t="s">
        <v>335</v>
      </c>
      <c r="F2208" t="str">
        <f t="shared" si="34"/>
        <v>RHDNSØKONO; Økonomi: 4000-3770</v>
      </c>
    </row>
    <row r="2209" spans="2:6" x14ac:dyDescent="0.25">
      <c r="B2209" t="s">
        <v>10984</v>
      </c>
      <c r="C2209" s="301" t="s">
        <v>10240</v>
      </c>
      <c r="D2209" s="301" t="s">
        <v>10241</v>
      </c>
      <c r="E2209" s="301" t="s">
        <v>10164</v>
      </c>
      <c r="F2209" t="str">
        <f t="shared" si="34"/>
        <v>RHDNSØVRI; Øvrige: 4041-3771</v>
      </c>
    </row>
    <row r="2210" spans="2:6" x14ac:dyDescent="0.25">
      <c r="B2210" t="s">
        <v>8736</v>
      </c>
      <c r="C2210" s="301" t="s">
        <v>8151</v>
      </c>
      <c r="D2210" s="301" t="s">
        <v>8152</v>
      </c>
      <c r="E2210" s="301" t="s">
        <v>8110</v>
      </c>
      <c r="F2210" t="str">
        <f t="shared" si="34"/>
        <v>RHDNSØVRIG; Øvrige på praksisområdet: 3905-3911</v>
      </c>
    </row>
    <row r="2211" spans="2:6" x14ac:dyDescent="0.25">
      <c r="B2211" t="s">
        <v>8709</v>
      </c>
      <c r="C2211" s="301" t="s">
        <v>3511</v>
      </c>
      <c r="D2211" s="301" t="s">
        <v>8144</v>
      </c>
      <c r="E2211" s="301" t="s">
        <v>8145</v>
      </c>
      <c r="F2211" t="str">
        <f t="shared" si="34"/>
        <v>RHDU; Data og Udviklingsstøtte: 711-7100</v>
      </c>
    </row>
    <row r="2212" spans="2:6" x14ac:dyDescent="0.25">
      <c r="B2212" t="s">
        <v>10928</v>
      </c>
      <c r="C2212" s="301">
        <v>1161515000</v>
      </c>
      <c r="D2212" s="301" t="s">
        <v>8140</v>
      </c>
      <c r="E2212" s="302" t="s">
        <v>10180</v>
      </c>
      <c r="F2212" t="str">
        <f t="shared" si="34"/>
        <v>RHDU-p; DU - Produktion - Sundhedsaftaler: 1161515000</v>
      </c>
    </row>
    <row r="2213" spans="2:6" x14ac:dyDescent="0.25">
      <c r="B2213" t="s">
        <v>10927</v>
      </c>
      <c r="C2213" s="301">
        <v>1161514500</v>
      </c>
      <c r="D2213" s="301" t="s">
        <v>8140</v>
      </c>
      <c r="E2213" s="302" t="s">
        <v>10179</v>
      </c>
      <c r="F2213" t="str">
        <f t="shared" si="34"/>
        <v>RHDU-p; DU - Produktion - Sundhedsprofilen: 1161514500</v>
      </c>
    </row>
    <row r="2214" spans="2:6" x14ac:dyDescent="0.25">
      <c r="B2214" t="s">
        <v>9993</v>
      </c>
      <c r="C2214" s="301">
        <v>1161514000</v>
      </c>
      <c r="D2214" s="301" t="s">
        <v>8140</v>
      </c>
      <c r="E2214" s="302" t="s">
        <v>9573</v>
      </c>
      <c r="F2214" t="str">
        <f t="shared" si="34"/>
        <v>RHDU-p; DU - Produktion - Vagtplanlægning fase 2: 1161514000</v>
      </c>
    </row>
    <row r="2215" spans="2:6" x14ac:dyDescent="0.25">
      <c r="B2215" t="s">
        <v>10931</v>
      </c>
      <c r="C2215" s="301">
        <v>1162001700</v>
      </c>
      <c r="D2215" s="301" t="s">
        <v>8140</v>
      </c>
      <c r="E2215" s="301" t="s">
        <v>10183</v>
      </c>
      <c r="F2215" t="str">
        <f t="shared" si="34"/>
        <v>RHDU-p; DU-Innovation-Projekt 2047 – SMILE: 1162001700</v>
      </c>
    </row>
    <row r="2216" spans="2:6" x14ac:dyDescent="0.25">
      <c r="B2216" t="s">
        <v>8706</v>
      </c>
      <c r="C2216" s="301">
        <v>1162001051</v>
      </c>
      <c r="D2216" s="301" t="s">
        <v>8140</v>
      </c>
      <c r="E2216" s="301" t="s">
        <v>3473</v>
      </c>
      <c r="F2216" t="str">
        <f t="shared" si="34"/>
        <v>RHDU-p; PFI – Innovation – Projekt 2038 – Perso.: 1162001051</v>
      </c>
    </row>
    <row r="2217" spans="2:6" x14ac:dyDescent="0.25">
      <c r="B2217" t="s">
        <v>8702</v>
      </c>
      <c r="C2217" s="301">
        <v>1161505002</v>
      </c>
      <c r="D2217" s="301" t="s">
        <v>8140</v>
      </c>
      <c r="E2217" s="301" t="s">
        <v>3453</v>
      </c>
      <c r="F2217" t="str">
        <f t="shared" si="34"/>
        <v>RHDU-p; PFI – Produktion – Løn direkte til proj.: 1161505002</v>
      </c>
    </row>
    <row r="2218" spans="2:6" x14ac:dyDescent="0.25">
      <c r="B2218" t="s">
        <v>8703</v>
      </c>
      <c r="C2218" s="301">
        <v>1161505003</v>
      </c>
      <c r="D2218" s="301" t="s">
        <v>8140</v>
      </c>
      <c r="E2218" s="301" t="s">
        <v>3454</v>
      </c>
      <c r="F2218" t="str">
        <f t="shared" si="34"/>
        <v>RHDU-p; PFI – Produktion – Nucleinsyge - Rejse: 1161505003</v>
      </c>
    </row>
    <row r="2219" spans="2:6" x14ac:dyDescent="0.25">
      <c r="B2219" t="s">
        <v>8704</v>
      </c>
      <c r="C2219" s="301">
        <v>1162001001</v>
      </c>
      <c r="D2219" s="301" t="s">
        <v>8140</v>
      </c>
      <c r="E2219" s="301" t="s">
        <v>3467</v>
      </c>
      <c r="F2219" t="str">
        <f t="shared" si="34"/>
        <v>RHDU-p; PFI - Projekt 2032 - Relabee - Løn dire.: 1162001001</v>
      </c>
    </row>
    <row r="2220" spans="2:6" x14ac:dyDescent="0.25">
      <c r="B2220" t="s">
        <v>8705</v>
      </c>
      <c r="C2220" s="301">
        <v>1162001002</v>
      </c>
      <c r="D2220" s="301" t="s">
        <v>8140</v>
      </c>
      <c r="E2220" s="301" t="s">
        <v>3468</v>
      </c>
      <c r="F2220" t="str">
        <f t="shared" si="34"/>
        <v>RHDU-p; PFI - Projekt 2032 - Relabee - Rejse: 1162001002</v>
      </c>
    </row>
    <row r="2221" spans="2:6" x14ac:dyDescent="0.25">
      <c r="B2221" t="s">
        <v>8699</v>
      </c>
      <c r="C2221" s="301">
        <v>1161330015</v>
      </c>
      <c r="D2221" s="301" t="s">
        <v>8140</v>
      </c>
      <c r="E2221" s="302" t="s">
        <v>3446</v>
      </c>
      <c r="F2221" t="str">
        <f t="shared" si="34"/>
        <v>RHDU-p; PFI - Regional Infrastruktur til Sund.EK: 1161330015</v>
      </c>
    </row>
    <row r="2222" spans="2:6" x14ac:dyDescent="0.25">
      <c r="B2222" t="s">
        <v>8701</v>
      </c>
      <c r="C2222" s="301">
        <v>1161501002</v>
      </c>
      <c r="D2222" s="301" t="s">
        <v>8140</v>
      </c>
      <c r="E2222" s="301" t="s">
        <v>3447</v>
      </c>
      <c r="F2222" t="str">
        <f t="shared" si="34"/>
        <v>RHDU-p; Sundhedsprofilen: 1161501002</v>
      </c>
    </row>
    <row r="2223" spans="2:6" x14ac:dyDescent="0.25">
      <c r="B2223" t="s">
        <v>10929</v>
      </c>
      <c r="C2223" s="301">
        <v>1161515500</v>
      </c>
      <c r="D2223" s="301" t="s">
        <v>8140</v>
      </c>
      <c r="E2223" s="302" t="s">
        <v>10181</v>
      </c>
      <c r="F2223" t="str">
        <f t="shared" si="34"/>
        <v>RHDU-p; Øvrig produktion/dataunderstøttelse: 1161515500</v>
      </c>
    </row>
    <row r="2224" spans="2:6" x14ac:dyDescent="0.25">
      <c r="B2224" t="s">
        <v>5916</v>
      </c>
      <c r="C2224" s="301" t="s">
        <v>1234</v>
      </c>
      <c r="D2224" s="301" t="s">
        <v>1235</v>
      </c>
      <c r="E2224" s="301" t="s">
        <v>640</v>
      </c>
      <c r="F2224" t="str">
        <f t="shared" si="34"/>
        <v>RHIKE; Intern Kontrolenhed: 801-6811</v>
      </c>
    </row>
    <row r="2225" spans="2:6" x14ac:dyDescent="0.25">
      <c r="B2225" t="s">
        <v>5917</v>
      </c>
      <c r="C2225" s="301" t="s">
        <v>1236</v>
      </c>
      <c r="D2225" s="301" t="s">
        <v>1237</v>
      </c>
      <c r="E2225" s="301" t="s">
        <v>640</v>
      </c>
      <c r="F2225" t="str">
        <f t="shared" si="34"/>
        <v>RHIKE-b; Intern Kontrolenhed: 802-6811b</v>
      </c>
    </row>
    <row r="2226" spans="2:6" x14ac:dyDescent="0.25">
      <c r="B2226" t="s">
        <v>5982</v>
      </c>
      <c r="C2226" s="301" t="s">
        <v>1379</v>
      </c>
      <c r="D2226" s="301" t="s">
        <v>1380</v>
      </c>
      <c r="E2226" s="301" t="s">
        <v>380</v>
      </c>
      <c r="F2226" t="str">
        <f t="shared" si="34"/>
        <v>RHIT; Koncern IT: 801-6601</v>
      </c>
    </row>
    <row r="2227" spans="2:6" x14ac:dyDescent="0.25">
      <c r="B2227" t="s">
        <v>6003</v>
      </c>
      <c r="C2227" s="301" t="s">
        <v>1438</v>
      </c>
      <c r="D2227" s="301" t="s">
        <v>1380</v>
      </c>
      <c r="E2227" s="301" t="s">
        <v>380</v>
      </c>
      <c r="F2227" t="str">
        <f t="shared" si="34"/>
        <v>RHIT; Koncern IT: 802-6601</v>
      </c>
    </row>
    <row r="2228" spans="2:6" x14ac:dyDescent="0.25">
      <c r="B2228" t="s">
        <v>6004</v>
      </c>
      <c r="C2228" s="301" t="s">
        <v>1439</v>
      </c>
      <c r="D2228" s="301" t="s">
        <v>1440</v>
      </c>
      <c r="E2228" s="301" t="s">
        <v>380</v>
      </c>
      <c r="F2228" t="str">
        <f t="shared" si="34"/>
        <v>RHIT-b; Koncern IT: 802-6601b</v>
      </c>
    </row>
    <row r="2229" spans="2:6" x14ac:dyDescent="0.25">
      <c r="B2229" t="s">
        <v>5991</v>
      </c>
      <c r="C2229" s="301" t="s">
        <v>1402</v>
      </c>
      <c r="D2229" s="301" t="s">
        <v>1403</v>
      </c>
      <c r="E2229" s="301" t="s">
        <v>1401</v>
      </c>
      <c r="F2229" t="str">
        <f t="shared" si="34"/>
        <v>RHITDRLED; IT Drift: 801-6642</v>
      </c>
    </row>
    <row r="2230" spans="2:6" x14ac:dyDescent="0.25">
      <c r="B2230" t="s">
        <v>5992</v>
      </c>
      <c r="C2230" s="301" t="s">
        <v>1404</v>
      </c>
      <c r="D2230" s="301" t="s">
        <v>1405</v>
      </c>
      <c r="E2230" s="301" t="s">
        <v>1406</v>
      </c>
      <c r="F2230" t="str">
        <f t="shared" si="34"/>
        <v>RHITDRRING; IT Infrastruktur Ringsted Sygehus: 801-6644</v>
      </c>
    </row>
    <row r="2231" spans="2:6" x14ac:dyDescent="0.25">
      <c r="B2231" t="s">
        <v>11048</v>
      </c>
      <c r="C2231" s="301" t="s">
        <v>10330</v>
      </c>
      <c r="D2231" s="301" t="s">
        <v>10331</v>
      </c>
      <c r="E2231" s="301" t="s">
        <v>10332</v>
      </c>
      <c r="F2231" t="str">
        <f t="shared" si="34"/>
        <v>RHITDRSECU; IT Security Operation Center: 801-6649</v>
      </c>
    </row>
    <row r="2232" spans="2:6" x14ac:dyDescent="0.25">
      <c r="B2232" t="s">
        <v>5990</v>
      </c>
      <c r="C2232" s="301" t="s">
        <v>1399</v>
      </c>
      <c r="D2232" s="301" t="s">
        <v>1400</v>
      </c>
      <c r="E2232" s="301" t="s">
        <v>1401</v>
      </c>
      <c r="F2232" t="str">
        <f t="shared" si="34"/>
        <v>RHITDRSU; IT Drift: 801-6641</v>
      </c>
    </row>
    <row r="2233" spans="2:6" x14ac:dyDescent="0.25">
      <c r="B2233" t="s">
        <v>6008</v>
      </c>
      <c r="C2233" s="301" t="s">
        <v>1444</v>
      </c>
      <c r="D2233" s="301" t="s">
        <v>1400</v>
      </c>
      <c r="E2233" s="301" t="s">
        <v>1401</v>
      </c>
      <c r="F2233" t="str">
        <f t="shared" si="34"/>
        <v>RHITDRSU; IT Drift: 802-6641</v>
      </c>
    </row>
    <row r="2234" spans="2:6" x14ac:dyDescent="0.25">
      <c r="B2234" t="s">
        <v>5994</v>
      </c>
      <c r="C2234" s="301" t="s">
        <v>1408</v>
      </c>
      <c r="D2234" s="301" t="s">
        <v>1409</v>
      </c>
      <c r="E2234" s="301" t="s">
        <v>1410</v>
      </c>
      <c r="F2234" t="str">
        <f t="shared" si="34"/>
        <v>RHITDRSYST; IT Drift Systemplatforme og Middleware: 801-6648</v>
      </c>
    </row>
    <row r="2235" spans="2:6" x14ac:dyDescent="0.25">
      <c r="B2235" t="s">
        <v>8775</v>
      </c>
      <c r="C2235" s="301" t="s">
        <v>1435</v>
      </c>
      <c r="D2235" s="301" t="s">
        <v>8213</v>
      </c>
      <c r="E2235" s="301" t="s">
        <v>1436</v>
      </c>
      <c r="F2235" t="str">
        <f t="shared" si="34"/>
        <v>RHITFOAP; IT Arkitektur og Portefølje: 801-6660</v>
      </c>
    </row>
    <row r="2236" spans="2:6" x14ac:dyDescent="0.25">
      <c r="B2236" t="s">
        <v>6001</v>
      </c>
      <c r="C2236" s="301" t="s">
        <v>1429</v>
      </c>
      <c r="D2236" s="301" t="s">
        <v>1430</v>
      </c>
      <c r="E2236" s="301" t="s">
        <v>1431</v>
      </c>
      <c r="F2236" t="str">
        <f t="shared" si="34"/>
        <v>RHITFOHELP; IT helpdesk Ringsted: 801-6658</v>
      </c>
    </row>
    <row r="2237" spans="2:6" x14ac:dyDescent="0.25">
      <c r="B2237" t="s">
        <v>6000</v>
      </c>
      <c r="C2237" s="301" t="s">
        <v>1426</v>
      </c>
      <c r="D2237" s="301" t="s">
        <v>1427</v>
      </c>
      <c r="E2237" s="301" t="s">
        <v>1428</v>
      </c>
      <c r="F2237" t="str">
        <f t="shared" si="34"/>
        <v>RHITFOLED; IT Forretningsdialog: 801-6657</v>
      </c>
    </row>
    <row r="2238" spans="2:6" x14ac:dyDescent="0.25">
      <c r="B2238" t="s">
        <v>6002</v>
      </c>
      <c r="C2238" s="301" t="s">
        <v>1432</v>
      </c>
      <c r="D2238" s="301" t="s">
        <v>1433</v>
      </c>
      <c r="E2238" s="301" t="s">
        <v>1434</v>
      </c>
      <c r="F2238" t="str">
        <f t="shared" si="34"/>
        <v>RHITFOSERV; IT Serviceportefølje: 801-6659</v>
      </c>
    </row>
    <row r="2239" spans="2:6" x14ac:dyDescent="0.25">
      <c r="B2239" t="s">
        <v>5988</v>
      </c>
      <c r="C2239" s="301" t="s">
        <v>1393</v>
      </c>
      <c r="D2239" s="301" t="s">
        <v>1394</v>
      </c>
      <c r="E2239" s="301" t="s">
        <v>1395</v>
      </c>
      <c r="F2239" t="str">
        <f t="shared" si="34"/>
        <v>RHITFOSUPP; IT Support: 801-6606</v>
      </c>
    </row>
    <row r="2240" spans="2:6" x14ac:dyDescent="0.25">
      <c r="B2240" t="s">
        <v>5988</v>
      </c>
      <c r="C2240" s="301" t="s">
        <v>1393</v>
      </c>
      <c r="D2240" s="301" t="s">
        <v>1394</v>
      </c>
      <c r="E2240" s="301" t="s">
        <v>1395</v>
      </c>
      <c r="F2240" t="str">
        <f t="shared" si="34"/>
        <v>RHITFOSUPP; IT Support: 801-6606</v>
      </c>
    </row>
    <row r="2241" spans="2:6" x14ac:dyDescent="0.25">
      <c r="B2241" t="s">
        <v>5993</v>
      </c>
      <c r="C2241" s="301" t="s">
        <v>1407</v>
      </c>
      <c r="D2241" s="301" t="s">
        <v>1394</v>
      </c>
      <c r="E2241" s="301" t="s">
        <v>1395</v>
      </c>
      <c r="F2241" t="str">
        <f t="shared" si="34"/>
        <v>RHITFOSUPP; IT Support: 801-6645</v>
      </c>
    </row>
    <row r="2242" spans="2:6" x14ac:dyDescent="0.25">
      <c r="B2242" t="s">
        <v>5983</v>
      </c>
      <c r="C2242" s="301" t="s">
        <v>1381</v>
      </c>
      <c r="D2242" s="301" t="s">
        <v>1382</v>
      </c>
      <c r="E2242" s="301" t="s">
        <v>380</v>
      </c>
      <c r="F2242" t="str">
        <f t="shared" si="34"/>
        <v>RHIT-i; Koncern IT: 801-6601i</v>
      </c>
    </row>
    <row r="2243" spans="2:6" x14ac:dyDescent="0.25">
      <c r="B2243" t="s">
        <v>6005</v>
      </c>
      <c r="C2243" s="301" t="s">
        <v>1441</v>
      </c>
      <c r="D2243" s="301" t="s">
        <v>1382</v>
      </c>
      <c r="E2243" s="301" t="s">
        <v>380</v>
      </c>
      <c r="F2243" t="str">
        <f t="shared" si="34"/>
        <v>RHIT-i; Koncern IT: 802-6601i</v>
      </c>
    </row>
    <row r="2244" spans="2:6" x14ac:dyDescent="0.25">
      <c r="B2244" t="s">
        <v>5989</v>
      </c>
      <c r="C2244" s="301" t="s">
        <v>1396</v>
      </c>
      <c r="D2244" s="301" t="s">
        <v>1397</v>
      </c>
      <c r="E2244" s="301" t="s">
        <v>1398</v>
      </c>
      <c r="F2244" t="str">
        <f t="shared" si="34"/>
        <v>RHITINFSIK; IT Informationssikkerhed: 801-6606X</v>
      </c>
    </row>
    <row r="2245" spans="2:6" x14ac:dyDescent="0.25">
      <c r="B2245" t="s">
        <v>5984</v>
      </c>
      <c r="C2245" s="301" t="s">
        <v>1383</v>
      </c>
      <c r="D2245" s="301" t="s">
        <v>1384</v>
      </c>
      <c r="E2245" s="301" t="s">
        <v>380</v>
      </c>
      <c r="F2245" t="str">
        <f t="shared" si="34"/>
        <v>RHIT-j; Koncern IT: 801-6601j</v>
      </c>
    </row>
    <row r="2246" spans="2:6" x14ac:dyDescent="0.25">
      <c r="B2246" t="s">
        <v>6006</v>
      </c>
      <c r="C2246" s="301" t="s">
        <v>1442</v>
      </c>
      <c r="D2246" s="301" t="s">
        <v>1384</v>
      </c>
      <c r="E2246" s="301" t="s">
        <v>380</v>
      </c>
      <c r="F2246" t="str">
        <f t="shared" si="34"/>
        <v>RHIT-j; Koncern IT: 802-6601j</v>
      </c>
    </row>
    <row r="2247" spans="2:6" x14ac:dyDescent="0.25">
      <c r="B2247" t="s">
        <v>5987</v>
      </c>
      <c r="C2247" s="301" t="s">
        <v>1390</v>
      </c>
      <c r="D2247" s="301" t="s">
        <v>1391</v>
      </c>
      <c r="E2247" s="301" t="s">
        <v>1392</v>
      </c>
      <c r="F2247" t="str">
        <f t="shared" si="34"/>
        <v>RHITLEDSEK; IT Ledelsessekretariat: 801-6605</v>
      </c>
    </row>
    <row r="2248" spans="2:6" x14ac:dyDescent="0.25">
      <c r="B2248" t="s">
        <v>8774</v>
      </c>
      <c r="C2248" s="301">
        <v>1101066001</v>
      </c>
      <c r="D2248" s="301" t="s">
        <v>8211</v>
      </c>
      <c r="E2248" s="301" t="s">
        <v>8212</v>
      </c>
      <c r="F2248" t="str">
        <f t="shared" si="34"/>
        <v>RHIT-p; Kompensation af CU’er: 1101066001</v>
      </c>
    </row>
    <row r="2249" spans="2:6" x14ac:dyDescent="0.25">
      <c r="B2249" t="s">
        <v>5986</v>
      </c>
      <c r="C2249" s="301" t="s">
        <v>1388</v>
      </c>
      <c r="D2249" s="301" t="s">
        <v>1389</v>
      </c>
      <c r="E2249" s="301" t="s">
        <v>576</v>
      </c>
      <c r="F2249" t="str">
        <f t="shared" si="34"/>
        <v>RHITSP; Sundhedsplatform: 801-6604</v>
      </c>
    </row>
    <row r="2250" spans="2:6" x14ac:dyDescent="0.25">
      <c r="B2250" t="s">
        <v>6007</v>
      </c>
      <c r="C2250" s="301" t="s">
        <v>1443</v>
      </c>
      <c r="D2250" s="301" t="s">
        <v>1389</v>
      </c>
      <c r="E2250" s="301" t="s">
        <v>576</v>
      </c>
      <c r="F2250" t="str">
        <f t="shared" si="34"/>
        <v>RHITSP; Sundhedsplatform: 802-6604</v>
      </c>
    </row>
    <row r="2251" spans="2:6" x14ac:dyDescent="0.25">
      <c r="B2251" t="s">
        <v>5985</v>
      </c>
      <c r="C2251" s="301" t="s">
        <v>1385</v>
      </c>
      <c r="D2251" s="301" t="s">
        <v>1386</v>
      </c>
      <c r="E2251" s="301" t="s">
        <v>1387</v>
      </c>
      <c r="F2251" t="str">
        <f t="shared" ref="F2251:F2314" si="35">CONCATENATE(D2251,";"," ",E2251,":"," ",C2251)</f>
        <v>RHITSTAB; IT Stab: 801-6602</v>
      </c>
    </row>
    <row r="2252" spans="2:6" x14ac:dyDescent="0.25">
      <c r="B2252" t="s">
        <v>5998</v>
      </c>
      <c r="C2252" s="301" t="s">
        <v>1420</v>
      </c>
      <c r="D2252" s="301" t="s">
        <v>1421</v>
      </c>
      <c r="E2252" s="301" t="s">
        <v>1422</v>
      </c>
      <c r="F2252" t="str">
        <f t="shared" si="35"/>
        <v>RHITUDANAR; Stoppet enhed (397): 801-6655</v>
      </c>
    </row>
    <row r="2253" spans="2:6" x14ac:dyDescent="0.25">
      <c r="B2253" t="s">
        <v>9994</v>
      </c>
      <c r="C2253" s="301" t="s">
        <v>1437</v>
      </c>
      <c r="D2253" s="301" t="s">
        <v>9574</v>
      </c>
      <c r="E2253" s="301" t="s">
        <v>9575</v>
      </c>
      <c r="F2253" t="str">
        <f t="shared" si="35"/>
        <v>RHITUDAPP; IT-Applikationer: 801-6661</v>
      </c>
    </row>
    <row r="2254" spans="2:6" x14ac:dyDescent="0.25">
      <c r="B2254" t="s">
        <v>5997</v>
      </c>
      <c r="C2254" s="301" t="s">
        <v>1417</v>
      </c>
      <c r="D2254" s="301" t="s">
        <v>1418</v>
      </c>
      <c r="E2254" s="301" t="s">
        <v>1419</v>
      </c>
      <c r="F2254" t="str">
        <f t="shared" si="35"/>
        <v>RHITUDKONS; IT Udviklingskonsulenter: 801-6654</v>
      </c>
    </row>
    <row r="2255" spans="2:6" x14ac:dyDescent="0.25">
      <c r="B2255" t="s">
        <v>8776</v>
      </c>
      <c r="C2255" s="301" t="s">
        <v>8214</v>
      </c>
      <c r="D2255" s="301" t="s">
        <v>8215</v>
      </c>
      <c r="E2255" s="301" t="s">
        <v>8216</v>
      </c>
      <c r="F2255" t="str">
        <f t="shared" si="35"/>
        <v>RHITUDPRFI; IT Projektfinansiering: 801-6662</v>
      </c>
    </row>
    <row r="2256" spans="2:6" x14ac:dyDescent="0.25">
      <c r="B2256" t="s">
        <v>5996</v>
      </c>
      <c r="C2256" s="301" t="s">
        <v>1414</v>
      </c>
      <c r="D2256" s="301" t="s">
        <v>1415</v>
      </c>
      <c r="E2256" s="301" t="s">
        <v>1416</v>
      </c>
      <c r="F2256" t="str">
        <f t="shared" si="35"/>
        <v>RHITUDPROJ; IT Projektledelse: 801-6653</v>
      </c>
    </row>
    <row r="2257" spans="2:6" x14ac:dyDescent="0.25">
      <c r="B2257" t="s">
        <v>5999</v>
      </c>
      <c r="C2257" s="301" t="s">
        <v>1423</v>
      </c>
      <c r="D2257" s="301" t="s">
        <v>1424</v>
      </c>
      <c r="E2257" s="301" t="s">
        <v>1425</v>
      </c>
      <c r="F2257" t="str">
        <f t="shared" si="35"/>
        <v>RHITUDSOFT; Stoppet enhed (664): 801-6656</v>
      </c>
    </row>
    <row r="2258" spans="2:6" x14ac:dyDescent="0.25">
      <c r="B2258" t="s">
        <v>5995</v>
      </c>
      <c r="C2258" s="301" t="s">
        <v>1411</v>
      </c>
      <c r="D2258" s="301" t="s">
        <v>1412</v>
      </c>
      <c r="E2258" s="301" t="s">
        <v>1413</v>
      </c>
      <c r="F2258" t="str">
        <f t="shared" si="35"/>
        <v>RHITUDVIKL; IT Udvikling: 801-6651</v>
      </c>
    </row>
    <row r="2259" spans="2:6" x14ac:dyDescent="0.25">
      <c r="B2259" t="s">
        <v>5975</v>
      </c>
      <c r="C2259" s="301" t="s">
        <v>1367</v>
      </c>
      <c r="D2259" s="301" t="s">
        <v>1368</v>
      </c>
      <c r="E2259" s="301" t="s">
        <v>346</v>
      </c>
      <c r="F2259" t="str">
        <f t="shared" si="35"/>
        <v>RHKHR; Koncern HR: 801-6501</v>
      </c>
    </row>
    <row r="2260" spans="2:6" x14ac:dyDescent="0.25">
      <c r="B2260" t="s">
        <v>5978</v>
      </c>
      <c r="C2260" s="301" t="s">
        <v>1373</v>
      </c>
      <c r="D2260" s="301" t="s">
        <v>1368</v>
      </c>
      <c r="E2260" s="301" t="s">
        <v>346</v>
      </c>
      <c r="F2260" t="str">
        <f t="shared" si="35"/>
        <v>RHKHR; Koncern HR: 802-6501</v>
      </c>
    </row>
    <row r="2261" spans="2:6" x14ac:dyDescent="0.25">
      <c r="B2261" t="s">
        <v>11047</v>
      </c>
      <c r="C2261" s="301" t="s">
        <v>10328</v>
      </c>
      <c r="D2261" s="301" t="s">
        <v>1368</v>
      </c>
      <c r="E2261" s="301" t="s">
        <v>10329</v>
      </c>
      <c r="F2261" t="str">
        <f t="shared" si="35"/>
        <v>RHKHR; Øreafrundingskonto: 631-6301</v>
      </c>
    </row>
    <row r="2262" spans="2:6" x14ac:dyDescent="0.25">
      <c r="B2262" t="s">
        <v>5979</v>
      </c>
      <c r="C2262" s="301" t="s">
        <v>1374</v>
      </c>
      <c r="D2262" s="301" t="s">
        <v>1375</v>
      </c>
      <c r="E2262" s="301" t="s">
        <v>346</v>
      </c>
      <c r="F2262" t="str">
        <f t="shared" si="35"/>
        <v>RHKHR-b; Koncern HR: 802-6501b</v>
      </c>
    </row>
    <row r="2263" spans="2:6" x14ac:dyDescent="0.25">
      <c r="B2263" t="s">
        <v>5980</v>
      </c>
      <c r="C2263" s="301" t="s">
        <v>1376</v>
      </c>
      <c r="D2263" s="301" t="s">
        <v>1377</v>
      </c>
      <c r="E2263" s="301" t="s">
        <v>346</v>
      </c>
      <c r="F2263" t="str">
        <f t="shared" si="35"/>
        <v>RHKHR-e; Koncern HR: 802-6501e</v>
      </c>
    </row>
    <row r="2264" spans="2:6" x14ac:dyDescent="0.25">
      <c r="B2264" t="s">
        <v>5976</v>
      </c>
      <c r="C2264" s="301" t="s">
        <v>1369</v>
      </c>
      <c r="D2264" s="301" t="s">
        <v>1370</v>
      </c>
      <c r="E2264" s="301" t="s">
        <v>346</v>
      </c>
      <c r="F2264" t="str">
        <f t="shared" si="35"/>
        <v>RHKHR-i; Koncern HR: 801-6501i</v>
      </c>
    </row>
    <row r="2265" spans="2:6" x14ac:dyDescent="0.25">
      <c r="B2265" t="s">
        <v>5977</v>
      </c>
      <c r="C2265" s="301" t="s">
        <v>1371</v>
      </c>
      <c r="D2265" s="301" t="s">
        <v>1372</v>
      </c>
      <c r="E2265" s="301" t="s">
        <v>346</v>
      </c>
      <c r="F2265" t="str">
        <f t="shared" si="35"/>
        <v>RHKHR-j; Koncern HR: 801-6501j</v>
      </c>
    </row>
    <row r="2266" spans="2:6" x14ac:dyDescent="0.25">
      <c r="B2266" t="s">
        <v>5981</v>
      </c>
      <c r="C2266" s="301" t="s">
        <v>1378</v>
      </c>
      <c r="D2266" s="301" t="s">
        <v>1372</v>
      </c>
      <c r="E2266" s="301" t="s">
        <v>346</v>
      </c>
      <c r="F2266" t="str">
        <f t="shared" si="35"/>
        <v>RHKHR-j; Koncern HR: 802-6501j</v>
      </c>
    </row>
    <row r="2267" spans="2:6" x14ac:dyDescent="0.25">
      <c r="B2267" t="s">
        <v>5971</v>
      </c>
      <c r="C2267" s="301">
        <v>4003004003</v>
      </c>
      <c r="D2267" s="301" t="s">
        <v>1346</v>
      </c>
      <c r="E2267" s="301" t="s">
        <v>1363</v>
      </c>
      <c r="F2267" t="str">
        <f t="shared" si="35"/>
        <v>RHKHR-p; Administrative kurser: 4003004003</v>
      </c>
    </row>
    <row r="2268" spans="2:6" x14ac:dyDescent="0.25">
      <c r="B2268" t="s">
        <v>5958</v>
      </c>
      <c r="C2268" s="301">
        <v>4003001001</v>
      </c>
      <c r="D2268" s="301" t="s">
        <v>1346</v>
      </c>
      <c r="E2268" s="301" t="s">
        <v>1350</v>
      </c>
      <c r="F2268" t="str">
        <f t="shared" si="35"/>
        <v>RHKHR-p; Akut behandling og transport: 4003001001</v>
      </c>
    </row>
    <row r="2269" spans="2:6" x14ac:dyDescent="0.25">
      <c r="B2269" t="s">
        <v>5956</v>
      </c>
      <c r="C2269" s="301">
        <v>4002004003</v>
      </c>
      <c r="D2269" s="301" t="s">
        <v>1346</v>
      </c>
      <c r="E2269" s="301" t="s">
        <v>1348</v>
      </c>
      <c r="F2269" t="str">
        <f t="shared" si="35"/>
        <v>RHKHR-p; Arbejdsmiljø - Mening og Sundhed (MHU): 4002004003</v>
      </c>
    </row>
    <row r="2270" spans="2:6" x14ac:dyDescent="0.25">
      <c r="B2270" t="s">
        <v>5973</v>
      </c>
      <c r="C2270" s="301">
        <v>4003004005</v>
      </c>
      <c r="D2270" s="301" t="s">
        <v>1346</v>
      </c>
      <c r="E2270" s="301" t="s">
        <v>1365</v>
      </c>
      <c r="F2270" t="str">
        <f t="shared" si="35"/>
        <v>RHKHR-p; CUK - Udvikling og Design: 4003004005</v>
      </c>
    </row>
    <row r="2271" spans="2:6" x14ac:dyDescent="0.25">
      <c r="B2271" t="s">
        <v>11044</v>
      </c>
      <c r="C2271" s="301">
        <v>4003004007</v>
      </c>
      <c r="D2271" s="301" t="s">
        <v>1346</v>
      </c>
      <c r="E2271" s="301" t="s">
        <v>10325</v>
      </c>
      <c r="F2271" t="str">
        <f t="shared" si="35"/>
        <v>RHKHR-p; Ekstraordinær AUB mv.: 4003004007</v>
      </c>
    </row>
    <row r="2272" spans="2:6" x14ac:dyDescent="0.25">
      <c r="B2272" t="s">
        <v>5972</v>
      </c>
      <c r="C2272" s="301">
        <v>4003004004</v>
      </c>
      <c r="D2272" s="301" t="s">
        <v>1346</v>
      </c>
      <c r="E2272" s="301" t="s">
        <v>1364</v>
      </c>
      <c r="F2272" t="str">
        <f t="shared" si="35"/>
        <v>RHKHR-p; E-læring: 4003004004</v>
      </c>
    </row>
    <row r="2273" spans="2:6" x14ac:dyDescent="0.25">
      <c r="B2273" t="s">
        <v>8773</v>
      </c>
      <c r="C2273" s="301">
        <v>4002010005</v>
      </c>
      <c r="D2273" s="301" t="s">
        <v>1346</v>
      </c>
      <c r="E2273" s="301" t="s">
        <v>8210</v>
      </c>
      <c r="F2273" t="str">
        <f t="shared" si="35"/>
        <v>RHKHR-p; Flyttetilskud: 4002010005</v>
      </c>
    </row>
    <row r="2274" spans="2:6" x14ac:dyDescent="0.25">
      <c r="B2274" t="s">
        <v>5969</v>
      </c>
      <c r="C2274" s="301">
        <v>4003002004</v>
      </c>
      <c r="D2274" s="301" t="s">
        <v>1346</v>
      </c>
      <c r="E2274" s="301" t="s">
        <v>1361</v>
      </c>
      <c r="F2274" t="str">
        <f t="shared" si="35"/>
        <v>RHKHR-p; Forskning, Pædagogik og Kommunikation: 4003002004</v>
      </c>
    </row>
    <row r="2275" spans="2:6" x14ac:dyDescent="0.25">
      <c r="B2275" t="s">
        <v>5964</v>
      </c>
      <c r="C2275" s="301">
        <v>4003001007</v>
      </c>
      <c r="D2275" s="301" t="s">
        <v>1346</v>
      </c>
      <c r="E2275" s="301" t="s">
        <v>1356</v>
      </c>
      <c r="F2275" t="str">
        <f t="shared" si="35"/>
        <v>RHKHR-p; Forskningstræning: 4003001007</v>
      </c>
    </row>
    <row r="2276" spans="2:6" x14ac:dyDescent="0.25">
      <c r="B2276" t="s">
        <v>11045</v>
      </c>
      <c r="C2276" s="301">
        <v>4003004008</v>
      </c>
      <c r="D2276" s="301" t="s">
        <v>1346</v>
      </c>
      <c r="E2276" s="301" t="s">
        <v>10326</v>
      </c>
      <c r="F2276" t="str">
        <f t="shared" si="35"/>
        <v>RHKHR-p; Grunduddannelse: 4003004008</v>
      </c>
    </row>
    <row r="2277" spans="2:6" x14ac:dyDescent="0.25">
      <c r="B2277" t="s">
        <v>5955</v>
      </c>
      <c r="C2277" s="301">
        <v>4002001050</v>
      </c>
      <c r="D2277" s="301" t="s">
        <v>1346</v>
      </c>
      <c r="E2277" s="301" t="s">
        <v>1347</v>
      </c>
      <c r="F2277" t="str">
        <f t="shared" si="35"/>
        <v>RHKHR-p; IGU - IntegrationsGrundUddannelse for. : 4002001050</v>
      </c>
    </row>
    <row r="2278" spans="2:6" x14ac:dyDescent="0.25">
      <c r="B2278" t="s">
        <v>9995</v>
      </c>
      <c r="C2278" s="301">
        <v>4002001080</v>
      </c>
      <c r="D2278" s="301" t="s">
        <v>1346</v>
      </c>
      <c r="E2278" s="301" t="s">
        <v>9576</v>
      </c>
      <c r="F2278" t="str">
        <f t="shared" si="35"/>
        <v>RHKHR-p; Internt vikarkorps i regionen - adminis.: 4002001080</v>
      </c>
    </row>
    <row r="2279" spans="2:6" x14ac:dyDescent="0.25">
      <c r="B2279" t="s">
        <v>9996</v>
      </c>
      <c r="C2279" s="301">
        <v>4002001081</v>
      </c>
      <c r="D2279" s="301" t="s">
        <v>1346</v>
      </c>
      <c r="E2279" s="301" t="s">
        <v>9577</v>
      </c>
      <c r="F2279" t="str">
        <f t="shared" si="35"/>
        <v>RHKHR-p; Internt vikarkorps i regionen - vikarer: 4002001081</v>
      </c>
    </row>
    <row r="2280" spans="2:6" x14ac:dyDescent="0.25">
      <c r="B2280" t="s">
        <v>5974</v>
      </c>
      <c r="C2280" s="301">
        <v>4003004006</v>
      </c>
      <c r="D2280" s="301" t="s">
        <v>1346</v>
      </c>
      <c r="E2280" s="301" t="s">
        <v>1366</v>
      </c>
      <c r="F2280" t="str">
        <f t="shared" si="35"/>
        <v>RHKHR-p; Kompetenceportal: 4003004006</v>
      </c>
    </row>
    <row r="2281" spans="2:6" x14ac:dyDescent="0.25">
      <c r="B2281" t="s">
        <v>5959</v>
      </c>
      <c r="C2281" s="301">
        <v>4003001002</v>
      </c>
      <c r="D2281" s="301" t="s">
        <v>1346</v>
      </c>
      <c r="E2281" s="301" t="s">
        <v>1351</v>
      </c>
      <c r="F2281" t="str">
        <f t="shared" si="35"/>
        <v>RHKHR-p; Læring i Klinikken: 4003001002</v>
      </c>
    </row>
    <row r="2282" spans="2:6" x14ac:dyDescent="0.25">
      <c r="B2282" t="s">
        <v>5957</v>
      </c>
      <c r="C2282" s="301">
        <v>4002005001</v>
      </c>
      <c r="D2282" s="301" t="s">
        <v>1346</v>
      </c>
      <c r="E2282" s="301" t="s">
        <v>1349</v>
      </c>
      <c r="F2282" t="str">
        <f t="shared" si="35"/>
        <v>RHKHR-p; MED-pulje: 4002005001</v>
      </c>
    </row>
    <row r="2283" spans="2:6" x14ac:dyDescent="0.25">
      <c r="B2283" t="s">
        <v>5970</v>
      </c>
      <c r="C2283" s="301">
        <v>4003004001</v>
      </c>
      <c r="D2283" s="301" t="s">
        <v>1346</v>
      </c>
      <c r="E2283" s="301" t="s">
        <v>1362</v>
      </c>
      <c r="F2283" t="str">
        <f t="shared" si="35"/>
        <v>RHKHR-p; OPUS-kurser: 4003004001</v>
      </c>
    </row>
    <row r="2284" spans="2:6" x14ac:dyDescent="0.25">
      <c r="B2284" t="s">
        <v>5960</v>
      </c>
      <c r="C2284" s="301">
        <v>4003001003</v>
      </c>
      <c r="D2284" s="301" t="s">
        <v>1346</v>
      </c>
      <c r="E2284" s="301" t="s">
        <v>1352</v>
      </c>
      <c r="F2284" t="str">
        <f t="shared" si="35"/>
        <v>RHKHR-p; Patientkommunikation: 4003001003</v>
      </c>
    </row>
    <row r="2285" spans="2:6" x14ac:dyDescent="0.25">
      <c r="B2285" t="s">
        <v>5967</v>
      </c>
      <c r="C2285" s="301">
        <v>4003002002</v>
      </c>
      <c r="D2285" s="301" t="s">
        <v>1346</v>
      </c>
      <c r="E2285" s="301" t="s">
        <v>1359</v>
      </c>
      <c r="F2285" t="str">
        <f t="shared" si="35"/>
        <v>RHKHR-p; Psykiatrisk efteruddannelse: 4003002002</v>
      </c>
    </row>
    <row r="2286" spans="2:6" x14ac:dyDescent="0.25">
      <c r="B2286" t="s">
        <v>11046</v>
      </c>
      <c r="C2286" s="301">
        <v>4003004009</v>
      </c>
      <c r="D2286" s="301" t="s">
        <v>1346</v>
      </c>
      <c r="E2286" s="301" t="s">
        <v>10327</v>
      </c>
      <c r="F2286" t="str">
        <f t="shared" si="35"/>
        <v>RHKHR-p; RUC kompetenceprojekt: 4003004009</v>
      </c>
    </row>
    <row r="2287" spans="2:6" x14ac:dyDescent="0.25">
      <c r="B2287" t="s">
        <v>5968</v>
      </c>
      <c r="C2287" s="301">
        <v>4003002003</v>
      </c>
      <c r="D2287" s="301" t="s">
        <v>1346</v>
      </c>
      <c r="E2287" s="301" t="s">
        <v>1360</v>
      </c>
      <c r="F2287" t="str">
        <f t="shared" si="35"/>
        <v>RHKHR-p; Socialområdets efteruddannelse: 4003002003</v>
      </c>
    </row>
    <row r="2288" spans="2:6" x14ac:dyDescent="0.25">
      <c r="B2288" t="s">
        <v>5962</v>
      </c>
      <c r="C2288" s="301">
        <v>4003001005</v>
      </c>
      <c r="D2288" s="301" t="s">
        <v>1346</v>
      </c>
      <c r="E2288" s="301" t="s">
        <v>1354</v>
      </c>
      <c r="F2288" t="str">
        <f t="shared" si="35"/>
        <v>RHKHR-p; Sol 1: 4003001005</v>
      </c>
    </row>
    <row r="2289" spans="2:6" x14ac:dyDescent="0.25">
      <c r="B2289" t="s">
        <v>5963</v>
      </c>
      <c r="C2289" s="301">
        <v>4003001006</v>
      </c>
      <c r="D2289" s="301" t="s">
        <v>1346</v>
      </c>
      <c r="E2289" s="301" t="s">
        <v>1355</v>
      </c>
      <c r="F2289" t="str">
        <f t="shared" si="35"/>
        <v>RHKHR-p; Sol 3: 4003001006</v>
      </c>
    </row>
    <row r="2290" spans="2:6" x14ac:dyDescent="0.25">
      <c r="B2290" t="s">
        <v>11043</v>
      </c>
      <c r="C2290" s="301">
        <v>4002004011</v>
      </c>
      <c r="D2290" s="301" t="s">
        <v>1346</v>
      </c>
      <c r="E2290" s="301" t="s">
        <v>10324</v>
      </c>
      <c r="F2290" t="str">
        <f t="shared" si="35"/>
        <v>RHKHR-p; Stressrådgivning: 4002004011</v>
      </c>
    </row>
    <row r="2291" spans="2:6" x14ac:dyDescent="0.25">
      <c r="B2291" t="s">
        <v>5966</v>
      </c>
      <c r="C2291" s="301">
        <v>4003002001</v>
      </c>
      <c r="D2291" s="301" t="s">
        <v>1346</v>
      </c>
      <c r="E2291" s="301" t="s">
        <v>1358</v>
      </c>
      <c r="F2291" t="str">
        <f t="shared" si="35"/>
        <v>RHKHR-p; Sundhedsfaglige uddannelser: 4003002001</v>
      </c>
    </row>
    <row r="2292" spans="2:6" x14ac:dyDescent="0.25">
      <c r="B2292" t="s">
        <v>5961</v>
      </c>
      <c r="C2292" s="301">
        <v>4003001004</v>
      </c>
      <c r="D2292" s="301" t="s">
        <v>1346</v>
      </c>
      <c r="E2292" s="301" t="s">
        <v>1353</v>
      </c>
      <c r="F2292" t="str">
        <f t="shared" si="35"/>
        <v>RHKHR-p; Vejledning i klinikken: 4003001004</v>
      </c>
    </row>
    <row r="2293" spans="2:6" x14ac:dyDescent="0.25">
      <c r="B2293" t="s">
        <v>5965</v>
      </c>
      <c r="C2293" s="301">
        <v>4003001008</v>
      </c>
      <c r="D2293" s="301" t="s">
        <v>1346</v>
      </c>
      <c r="E2293" s="301" t="s">
        <v>1357</v>
      </c>
      <c r="F2293" t="str">
        <f t="shared" si="35"/>
        <v>RHKHR-p; Øvrige lægelig videreuddannelse: 4003001008</v>
      </c>
    </row>
    <row r="2294" spans="2:6" x14ac:dyDescent="0.25">
      <c r="B2294" t="s">
        <v>6163</v>
      </c>
      <c r="C2294" s="301" t="s">
        <v>1915</v>
      </c>
      <c r="D2294" s="301" t="s">
        <v>1911</v>
      </c>
      <c r="E2294" s="301" t="s">
        <v>1912</v>
      </c>
      <c r="F2294" t="str">
        <f t="shared" si="35"/>
        <v>RHKU; Kvalitet og Udvikling: 802-6401</v>
      </c>
    </row>
    <row r="2295" spans="2:6" x14ac:dyDescent="0.25">
      <c r="B2295" t="s">
        <v>6166</v>
      </c>
      <c r="C2295" s="301" t="s">
        <v>1923</v>
      </c>
      <c r="D2295" s="301" t="s">
        <v>1924</v>
      </c>
      <c r="E2295" s="301" t="s">
        <v>1912</v>
      </c>
      <c r="F2295" t="str">
        <f t="shared" si="35"/>
        <v>RHKU-b; Kvalitet og Udvikling: 802-6401b</v>
      </c>
    </row>
    <row r="2296" spans="2:6" x14ac:dyDescent="0.25">
      <c r="B2296" t="s">
        <v>6162</v>
      </c>
      <c r="C2296" s="301" t="s">
        <v>1913</v>
      </c>
      <c r="D2296" s="301" t="s">
        <v>1914</v>
      </c>
      <c r="E2296" s="301" t="s">
        <v>1912</v>
      </c>
      <c r="F2296" t="str">
        <f t="shared" si="35"/>
        <v>RHKU-j; Kvalitet og Udvikling: 801-6401j</v>
      </c>
    </row>
    <row r="2297" spans="2:6" x14ac:dyDescent="0.25">
      <c r="B2297" t="s">
        <v>6167</v>
      </c>
      <c r="C2297" s="301" t="s">
        <v>1925</v>
      </c>
      <c r="D2297" s="301" t="s">
        <v>1914</v>
      </c>
      <c r="E2297" s="301" t="s">
        <v>1912</v>
      </c>
      <c r="F2297" t="str">
        <f t="shared" si="35"/>
        <v>RHKU-j; Kvalitet og Udvikling: 802-6401j</v>
      </c>
    </row>
    <row r="2298" spans="2:6" x14ac:dyDescent="0.25">
      <c r="B2298" t="s">
        <v>6165</v>
      </c>
      <c r="C2298" s="301" t="s">
        <v>1920</v>
      </c>
      <c r="D2298" s="301" t="s">
        <v>1921</v>
      </c>
      <c r="E2298" s="301" t="s">
        <v>1922</v>
      </c>
      <c r="F2298" t="str">
        <f t="shared" si="35"/>
        <v>RHKUKVASUP; Stoppet enhed (427): 802-6401-6</v>
      </c>
    </row>
    <row r="2299" spans="2:6" x14ac:dyDescent="0.25">
      <c r="B2299" t="s">
        <v>9211</v>
      </c>
      <c r="C2299" s="301">
        <v>1152001101</v>
      </c>
      <c r="D2299" s="301" t="s">
        <v>1868</v>
      </c>
      <c r="E2299" s="301" t="s">
        <v>2277</v>
      </c>
      <c r="F2299" t="str">
        <f t="shared" si="35"/>
        <v>RHKU-p; Styrket indsats for unge med hj.sk. led.: 1152001101</v>
      </c>
    </row>
    <row r="2300" spans="2:6" x14ac:dyDescent="0.25">
      <c r="B2300" t="s">
        <v>6157</v>
      </c>
      <c r="C2300" s="301" t="s">
        <v>1860</v>
      </c>
      <c r="D2300" s="301" t="s">
        <v>1861</v>
      </c>
      <c r="E2300" s="301" t="s">
        <v>336</v>
      </c>
      <c r="F2300" t="str">
        <f t="shared" si="35"/>
        <v>RHKØK; Koncern Økonomi: 801-6301</v>
      </c>
    </row>
    <row r="2301" spans="2:6" x14ac:dyDescent="0.25">
      <c r="B2301" t="s">
        <v>6159</v>
      </c>
      <c r="C2301" s="301" t="s">
        <v>1864</v>
      </c>
      <c r="D2301" s="301" t="s">
        <v>1861</v>
      </c>
      <c r="E2301" s="301" t="s">
        <v>336</v>
      </c>
      <c r="F2301" t="str">
        <f t="shared" si="35"/>
        <v>RHKØK; Koncern Økonomi: 802-6301</v>
      </c>
    </row>
    <row r="2302" spans="2:6" x14ac:dyDescent="0.25">
      <c r="B2302" t="s">
        <v>6160</v>
      </c>
      <c r="C2302" s="301" t="s">
        <v>1865</v>
      </c>
      <c r="D2302" s="301" t="s">
        <v>1866</v>
      </c>
      <c r="E2302" s="301" t="s">
        <v>336</v>
      </c>
      <c r="F2302" t="str">
        <f t="shared" si="35"/>
        <v>RHKØK-b; Koncern Økonomi: 802-6301b</v>
      </c>
    </row>
    <row r="2303" spans="2:6" x14ac:dyDescent="0.25">
      <c r="B2303" t="s">
        <v>6158</v>
      </c>
      <c r="C2303" s="301" t="s">
        <v>1862</v>
      </c>
      <c r="D2303" s="301" t="s">
        <v>1863</v>
      </c>
      <c r="E2303" s="301" t="s">
        <v>336</v>
      </c>
      <c r="F2303" t="str">
        <f t="shared" si="35"/>
        <v>RHKØK-j; Koncern Økonomi: 801-6301j</v>
      </c>
    </row>
    <row r="2304" spans="2:6" x14ac:dyDescent="0.25">
      <c r="B2304" t="s">
        <v>6161</v>
      </c>
      <c r="C2304" s="301" t="s">
        <v>1867</v>
      </c>
      <c r="D2304" s="301" t="s">
        <v>1863</v>
      </c>
      <c r="E2304" s="301" t="s">
        <v>336</v>
      </c>
      <c r="F2304" t="str">
        <f t="shared" si="35"/>
        <v>RHKØK-j; Koncern Økonomi: 802-6301j</v>
      </c>
    </row>
    <row r="2305" spans="2:6" x14ac:dyDescent="0.25">
      <c r="B2305" t="s">
        <v>6168</v>
      </c>
      <c r="C2305" s="301" t="s">
        <v>1926</v>
      </c>
      <c r="D2305" s="301" t="s">
        <v>1927</v>
      </c>
      <c r="E2305" s="301" t="s">
        <v>384</v>
      </c>
      <c r="F2305" t="str">
        <f t="shared" si="35"/>
        <v>RHLEDSEKR; Ledelsessekretariat: 801-6202</v>
      </c>
    </row>
    <row r="2306" spans="2:6" x14ac:dyDescent="0.25">
      <c r="B2306" t="s">
        <v>6170</v>
      </c>
      <c r="C2306" s="301" t="s">
        <v>1930</v>
      </c>
      <c r="D2306" s="301" t="s">
        <v>1927</v>
      </c>
      <c r="E2306" s="301" t="s">
        <v>384</v>
      </c>
      <c r="F2306" t="str">
        <f t="shared" si="35"/>
        <v>RHLEDSEKR; Ledelsessekretariat: 802-6202</v>
      </c>
    </row>
    <row r="2307" spans="2:6" x14ac:dyDescent="0.25">
      <c r="B2307" t="s">
        <v>6171</v>
      </c>
      <c r="C2307" s="301" t="s">
        <v>1931</v>
      </c>
      <c r="D2307" s="301" t="s">
        <v>1932</v>
      </c>
      <c r="E2307" s="301" t="s">
        <v>384</v>
      </c>
      <c r="F2307" t="str">
        <f t="shared" si="35"/>
        <v>RHLEDSEKR-b; Ledelsessekretariat: 802-6202b</v>
      </c>
    </row>
    <row r="2308" spans="2:6" x14ac:dyDescent="0.25">
      <c r="B2308" t="s">
        <v>6169</v>
      </c>
      <c r="C2308" s="301" t="s">
        <v>1928</v>
      </c>
      <c r="D2308" s="301" t="s">
        <v>1929</v>
      </c>
      <c r="E2308" s="301" t="s">
        <v>384</v>
      </c>
      <c r="F2308" t="str">
        <f t="shared" si="35"/>
        <v>RHLEDSEKR-j; Ledelsessekretariat: 801-6202j</v>
      </c>
    </row>
    <row r="2309" spans="2:6" x14ac:dyDescent="0.25">
      <c r="B2309" t="s">
        <v>6850</v>
      </c>
      <c r="C2309" s="301" t="s">
        <v>3518</v>
      </c>
      <c r="D2309" s="301" t="s">
        <v>1917</v>
      </c>
      <c r="E2309" s="301" t="s">
        <v>570</v>
      </c>
      <c r="F2309" t="str">
        <f t="shared" si="35"/>
        <v>RHPFIFORSK; Forskningsenheden: 711-7103</v>
      </c>
    </row>
    <row r="2310" spans="2:6" x14ac:dyDescent="0.25">
      <c r="B2310" t="s">
        <v>6164</v>
      </c>
      <c r="C2310" s="301" t="s">
        <v>1916</v>
      </c>
      <c r="D2310" s="301" t="s">
        <v>1917</v>
      </c>
      <c r="E2310" s="301" t="s">
        <v>570</v>
      </c>
      <c r="F2310" t="str">
        <f t="shared" si="35"/>
        <v>RHPFIFORSK; Forskningsenheden: 802-6401-0</v>
      </c>
    </row>
    <row r="2311" spans="2:6" x14ac:dyDescent="0.25">
      <c r="B2311" t="s">
        <v>6851</v>
      </c>
      <c r="C2311" s="301" t="s">
        <v>3519</v>
      </c>
      <c r="D2311" s="301" t="s">
        <v>3520</v>
      </c>
      <c r="E2311" s="301" t="s">
        <v>570</v>
      </c>
      <c r="F2311" t="str">
        <f t="shared" si="35"/>
        <v>RHPFIFORSK-b; Forskningsenheden: 711-7103b</v>
      </c>
    </row>
    <row r="2312" spans="2:6" x14ac:dyDescent="0.25">
      <c r="B2312" t="s">
        <v>6847</v>
      </c>
      <c r="C2312" s="301" t="s">
        <v>3512</v>
      </c>
      <c r="D2312" s="301" t="s">
        <v>3513</v>
      </c>
      <c r="E2312" s="301" t="s">
        <v>562</v>
      </c>
      <c r="F2312" t="str">
        <f t="shared" si="35"/>
        <v>RHPFI-j; Produktion Forskning og Innovation: 711-7100j</v>
      </c>
    </row>
    <row r="2313" spans="2:6" x14ac:dyDescent="0.25">
      <c r="B2313" t="s">
        <v>6844</v>
      </c>
      <c r="C2313" s="301">
        <v>4161001006</v>
      </c>
      <c r="D2313" s="301" t="s">
        <v>3439</v>
      </c>
      <c r="E2313" s="301" t="s">
        <v>3508</v>
      </c>
      <c r="F2313" t="str">
        <f t="shared" si="35"/>
        <v>RHPFI-p; (PFI - Sammenhængende LIS (Info Sjællan.: 4161001006</v>
      </c>
    </row>
    <row r="2314" spans="2:6" x14ac:dyDescent="0.25">
      <c r="B2314" t="s">
        <v>6815</v>
      </c>
      <c r="C2314" s="301">
        <v>1162002009</v>
      </c>
      <c r="D2314" s="301" t="s">
        <v>3439</v>
      </c>
      <c r="E2314" s="301" t="s">
        <v>3480</v>
      </c>
      <c r="F2314" t="str">
        <f t="shared" si="35"/>
        <v>RHPFI-p; 7006 - Lifeline - Afrapp. og formidling: 1162002009</v>
      </c>
    </row>
    <row r="2315" spans="2:6" x14ac:dyDescent="0.25">
      <c r="B2315" t="s">
        <v>6813</v>
      </c>
      <c r="C2315" s="301">
        <v>1162002005</v>
      </c>
      <c r="D2315" s="301" t="s">
        <v>3439</v>
      </c>
      <c r="E2315" s="301" t="s">
        <v>3478</v>
      </c>
      <c r="F2315" t="str">
        <f t="shared" ref="F2315:F2378" si="36">CONCATENATE(D2315,";"," ",E2315,":"," ",C2315)</f>
        <v>RHPFI-p; 7006 - Lifeline - Prototype: 1162002005</v>
      </c>
    </row>
    <row r="2316" spans="2:6" x14ac:dyDescent="0.25">
      <c r="B2316" t="s">
        <v>6814</v>
      </c>
      <c r="C2316" s="301">
        <v>1162002007</v>
      </c>
      <c r="D2316" s="301" t="s">
        <v>3439</v>
      </c>
      <c r="E2316" s="301" t="s">
        <v>3479</v>
      </c>
      <c r="F2316" t="str">
        <f t="shared" si="36"/>
        <v>RHPFI-p; 7006 - Lifeline - Test: 1162002007</v>
      </c>
    </row>
    <row r="2317" spans="2:6" x14ac:dyDescent="0.25">
      <c r="B2317" t="s">
        <v>6816</v>
      </c>
      <c r="C2317" s="301">
        <v>1162003004</v>
      </c>
      <c r="D2317" s="301" t="s">
        <v>3439</v>
      </c>
      <c r="E2317" s="301" t="s">
        <v>3481</v>
      </c>
      <c r="F2317" t="str">
        <f t="shared" si="36"/>
        <v>RHPFI-p; 7007 - Nordic PPI - Fase 1: 1162003004</v>
      </c>
    </row>
    <row r="2318" spans="2:6" x14ac:dyDescent="0.25">
      <c r="B2318" t="s">
        <v>6819</v>
      </c>
      <c r="C2318" s="301">
        <v>1162004009</v>
      </c>
      <c r="D2318" s="301" t="s">
        <v>3439</v>
      </c>
      <c r="E2318" s="301" t="s">
        <v>3484</v>
      </c>
      <c r="F2318" t="str">
        <f t="shared" si="36"/>
        <v>RHPFI-p; 7008 - Håndfrit Bad - Produkt - Rejseakt: 1162004009</v>
      </c>
    </row>
    <row r="2319" spans="2:6" x14ac:dyDescent="0.25">
      <c r="B2319" t="s">
        <v>6818</v>
      </c>
      <c r="C2319" s="301">
        <v>1162004007</v>
      </c>
      <c r="D2319" s="301" t="s">
        <v>3439</v>
      </c>
      <c r="E2319" s="301" t="s">
        <v>3483</v>
      </c>
      <c r="F2319" t="str">
        <f t="shared" si="36"/>
        <v>RHPFI-p; 7008 - Håndfrit Bad - Prototype: 1162004007</v>
      </c>
    </row>
    <row r="2320" spans="2:6" x14ac:dyDescent="0.25">
      <c r="B2320" t="s">
        <v>6817</v>
      </c>
      <c r="C2320" s="301">
        <v>1162004005</v>
      </c>
      <c r="D2320" s="301" t="s">
        <v>3439</v>
      </c>
      <c r="E2320" s="301" t="s">
        <v>3482</v>
      </c>
      <c r="F2320" t="str">
        <f t="shared" si="36"/>
        <v>RHPFI-p; 7008 - Håndfrit Bad - Test: 1162004005</v>
      </c>
    </row>
    <row r="2321" spans="2:6" x14ac:dyDescent="0.25">
      <c r="B2321" t="s">
        <v>6820</v>
      </c>
      <c r="C2321" s="301">
        <v>1162006003</v>
      </c>
      <c r="D2321" s="301" t="s">
        <v>3439</v>
      </c>
      <c r="E2321" s="301" t="s">
        <v>3485</v>
      </c>
      <c r="F2321" t="str">
        <f t="shared" si="36"/>
        <v>RHPFI-p; 7010 - Vital sign - Fase 1: 1162006003</v>
      </c>
    </row>
    <row r="2322" spans="2:6" x14ac:dyDescent="0.25">
      <c r="B2322" t="s">
        <v>6822</v>
      </c>
      <c r="C2322" s="301">
        <v>1162009004</v>
      </c>
      <c r="D2322" s="301" t="s">
        <v>3439</v>
      </c>
      <c r="E2322" s="301" t="s">
        <v>3487</v>
      </c>
      <c r="F2322" t="str">
        <f t="shared" si="36"/>
        <v>RHPFI-p; 7013 - Case Management - Rejseaktivitet: 1162009004</v>
      </c>
    </row>
    <row r="2323" spans="2:6" x14ac:dyDescent="0.25">
      <c r="B2323" t="s">
        <v>6821</v>
      </c>
      <c r="C2323" s="301">
        <v>1162009002</v>
      </c>
      <c r="D2323" s="301" t="s">
        <v>3439</v>
      </c>
      <c r="E2323" s="301" t="s">
        <v>3486</v>
      </c>
      <c r="F2323" t="str">
        <f t="shared" si="36"/>
        <v>RHPFI-p; Case Management - Løn direkte til proj.: 1162009002</v>
      </c>
    </row>
    <row r="2324" spans="2:6" x14ac:dyDescent="0.25">
      <c r="B2324" t="s">
        <v>9998</v>
      </c>
      <c r="C2324" s="301">
        <v>1162001400</v>
      </c>
      <c r="D2324" s="301" t="s">
        <v>3439</v>
      </c>
      <c r="E2324" s="301" t="s">
        <v>9579</v>
      </c>
      <c r="F2324" t="str">
        <f t="shared" si="36"/>
        <v>RHPFI-p; DU -  Innovation– Projekt 2044 - iDPM-GO: 1162001400</v>
      </c>
    </row>
    <row r="2325" spans="2:6" x14ac:dyDescent="0.25">
      <c r="B2325" t="s">
        <v>9999</v>
      </c>
      <c r="C2325" s="301">
        <v>1162001500</v>
      </c>
      <c r="D2325" s="301" t="s">
        <v>3439</v>
      </c>
      <c r="E2325" s="301" t="s">
        <v>9580</v>
      </c>
      <c r="F2325" t="str">
        <f t="shared" si="36"/>
        <v>RHPFI-p; DU-Innovation-Projekt 2045 – Precare II: 1162001500</v>
      </c>
    </row>
    <row r="2326" spans="2:6" x14ac:dyDescent="0.25">
      <c r="B2326" t="s">
        <v>10930</v>
      </c>
      <c r="C2326" s="301">
        <v>1162001600</v>
      </c>
      <c r="D2326" s="301" t="s">
        <v>3439</v>
      </c>
      <c r="E2326" s="301" t="s">
        <v>10182</v>
      </c>
      <c r="F2326" t="str">
        <f t="shared" si="36"/>
        <v>RHPFI-p; DU-Innovation-Projekt 2046 – SAFEHOUSE: 1162001600</v>
      </c>
    </row>
    <row r="2327" spans="2:6" x14ac:dyDescent="0.25">
      <c r="B2327" t="s">
        <v>6846</v>
      </c>
      <c r="C2327" s="301">
        <v>8107001000</v>
      </c>
      <c r="D2327" s="301" t="s">
        <v>3439</v>
      </c>
      <c r="E2327" s="301" t="s">
        <v>3510</v>
      </c>
      <c r="F2327" t="str">
        <f t="shared" si="36"/>
        <v>RHPFI-p; Fremme af innovation i Sundhedsvæse...: 8107001000</v>
      </c>
    </row>
    <row r="2328" spans="2:6" x14ac:dyDescent="0.25">
      <c r="B2328" t="s">
        <v>6790</v>
      </c>
      <c r="C2328" s="301">
        <v>1161503002</v>
      </c>
      <c r="D2328" s="301" t="s">
        <v>3439</v>
      </c>
      <c r="E2328" s="301" t="s">
        <v>3450</v>
      </c>
      <c r="F2328" t="str">
        <f t="shared" si="36"/>
        <v>RHPFI-p; PFI - Gravid på tværs - Løn direkte til : 1161503002</v>
      </c>
    </row>
    <row r="2329" spans="2:6" x14ac:dyDescent="0.25">
      <c r="B2329" t="s">
        <v>6801</v>
      </c>
      <c r="C2329" s="301">
        <v>1161510002</v>
      </c>
      <c r="D2329" s="301" t="s">
        <v>3439</v>
      </c>
      <c r="E2329" s="301" t="s">
        <v>3463</v>
      </c>
      <c r="F2329" t="str">
        <f t="shared" si="36"/>
        <v>RHPFI-p; PFI - Har du sovet godt? - Løn direkte: 1161510002</v>
      </c>
    </row>
    <row r="2330" spans="2:6" x14ac:dyDescent="0.25">
      <c r="B2330" t="s">
        <v>6809</v>
      </c>
      <c r="C2330" s="301">
        <v>1162001071</v>
      </c>
      <c r="D2330" s="301" t="s">
        <v>3439</v>
      </c>
      <c r="E2330" s="301" t="s">
        <v>3474</v>
      </c>
      <c r="F2330" t="str">
        <f t="shared" si="36"/>
        <v>RHPFI-p; PFI – Innovation – Projekt 2034 – Perso.: 1162001071</v>
      </c>
    </row>
    <row r="2331" spans="2:6" x14ac:dyDescent="0.25">
      <c r="B2331" t="s">
        <v>6806</v>
      </c>
      <c r="C2331" s="301">
        <v>1162001021</v>
      </c>
      <c r="D2331" s="301" t="s">
        <v>3439</v>
      </c>
      <c r="E2331" s="301" t="s">
        <v>3470</v>
      </c>
      <c r="F2331" t="str">
        <f t="shared" si="36"/>
        <v>RHPFI-p; PFI – Innovation – Projekt 2035 - Perso.: 1162001021</v>
      </c>
    </row>
    <row r="2332" spans="2:6" x14ac:dyDescent="0.25">
      <c r="B2332" t="s">
        <v>6807</v>
      </c>
      <c r="C2332" s="301">
        <v>1162001031</v>
      </c>
      <c r="D2332" s="301" t="s">
        <v>3439</v>
      </c>
      <c r="E2332" s="301" t="s">
        <v>3471</v>
      </c>
      <c r="F2332" t="str">
        <f t="shared" si="36"/>
        <v>RHPFI-p; PFI – Innovation – Projekt 2036 – Perso.: 1162001031</v>
      </c>
    </row>
    <row r="2333" spans="2:6" x14ac:dyDescent="0.25">
      <c r="B2333" t="s">
        <v>6808</v>
      </c>
      <c r="C2333" s="301">
        <v>1162001041</v>
      </c>
      <c r="D2333" s="301" t="s">
        <v>3439</v>
      </c>
      <c r="E2333" s="301" t="s">
        <v>3472</v>
      </c>
      <c r="F2333" t="str">
        <f t="shared" si="36"/>
        <v>RHPFI-p; PFI – Innovation – Projekt 2037 - Perso.: 1162001041</v>
      </c>
    </row>
    <row r="2334" spans="2:6" x14ac:dyDescent="0.25">
      <c r="B2334" t="s">
        <v>6810</v>
      </c>
      <c r="C2334" s="301">
        <v>1162001081</v>
      </c>
      <c r="D2334" s="301" t="s">
        <v>3439</v>
      </c>
      <c r="E2334" s="301" t="s">
        <v>3475</v>
      </c>
      <c r="F2334" t="str">
        <f t="shared" si="36"/>
        <v>RHPFI-p; PFI – Innovation – Projekt 2039 – Perso.: 1162001081</v>
      </c>
    </row>
    <row r="2335" spans="2:6" x14ac:dyDescent="0.25">
      <c r="B2335" t="s">
        <v>6811</v>
      </c>
      <c r="C2335" s="301">
        <v>1162001091</v>
      </c>
      <c r="D2335" s="301" t="s">
        <v>3439</v>
      </c>
      <c r="E2335" s="301" t="s">
        <v>3476</v>
      </c>
      <c r="F2335" t="str">
        <f t="shared" si="36"/>
        <v>RHPFI-p; PFI – Innovation – Projekt 2040 – Perso.: 1162001091</v>
      </c>
    </row>
    <row r="2336" spans="2:6" x14ac:dyDescent="0.25">
      <c r="B2336" t="s">
        <v>6812</v>
      </c>
      <c r="C2336" s="301">
        <v>1162001101</v>
      </c>
      <c r="D2336" s="301" t="s">
        <v>3439</v>
      </c>
      <c r="E2336" s="301" t="s">
        <v>3477</v>
      </c>
      <c r="F2336" t="str">
        <f t="shared" si="36"/>
        <v>RHPFI-p; PFI – Innovation – Projekt 2041 – Perso.: 1162001101</v>
      </c>
    </row>
    <row r="2337" spans="2:6" x14ac:dyDescent="0.25">
      <c r="B2337" t="s">
        <v>6795</v>
      </c>
      <c r="C2337" s="301">
        <v>1161507001</v>
      </c>
      <c r="D2337" s="301" t="s">
        <v>3439</v>
      </c>
      <c r="E2337" s="301" t="s">
        <v>3457</v>
      </c>
      <c r="F2337" t="str">
        <f t="shared" si="36"/>
        <v>RHPFI-p; PFI - Innovationsvejledning - Løn direk.: 1161507001</v>
      </c>
    </row>
    <row r="2338" spans="2:6" x14ac:dyDescent="0.25">
      <c r="B2338" t="s">
        <v>6796</v>
      </c>
      <c r="C2338" s="301">
        <v>1161507002</v>
      </c>
      <c r="D2338" s="301" t="s">
        <v>3439</v>
      </c>
      <c r="E2338" s="301" t="s">
        <v>3458</v>
      </c>
      <c r="F2338" t="str">
        <f t="shared" si="36"/>
        <v>RHPFI-p; PFI - Innovationsvejledning - Rejse: 1161507002</v>
      </c>
    </row>
    <row r="2339" spans="2:6" x14ac:dyDescent="0.25">
      <c r="B2339" t="s">
        <v>6783</v>
      </c>
      <c r="C2339" s="301">
        <v>1161201021</v>
      </c>
      <c r="D2339" s="301" t="s">
        <v>3439</v>
      </c>
      <c r="E2339" s="301" t="s">
        <v>3441</v>
      </c>
      <c r="F2339" t="str">
        <f t="shared" si="36"/>
        <v>RHPFI-p; PFI – Klinisk Forskning på sygehus - MVU: 1161201021</v>
      </c>
    </row>
    <row r="2340" spans="2:6" x14ac:dyDescent="0.25">
      <c r="B2340" t="s">
        <v>6784</v>
      </c>
      <c r="C2340" s="301">
        <v>1161201023</v>
      </c>
      <c r="D2340" s="301" t="s">
        <v>3439</v>
      </c>
      <c r="E2340" s="301" t="s">
        <v>3442</v>
      </c>
      <c r="F2340" t="str">
        <f t="shared" si="36"/>
        <v>RHPFI-p; PFI - Klinisk forskning på sygehusene : 1161201023</v>
      </c>
    </row>
    <row r="2341" spans="2:6" x14ac:dyDescent="0.25">
      <c r="B2341" t="s">
        <v>6789</v>
      </c>
      <c r="C2341" s="301">
        <v>1161502004</v>
      </c>
      <c r="D2341" s="301" t="s">
        <v>3439</v>
      </c>
      <c r="E2341" s="301" t="s">
        <v>3449</v>
      </c>
      <c r="F2341" t="str">
        <f t="shared" si="36"/>
        <v>RHPFI-p; PFI - Produktion - TRAPS SUM - Rejse: 1161502004</v>
      </c>
    </row>
    <row r="2342" spans="2:6" x14ac:dyDescent="0.25">
      <c r="B2342" t="s">
        <v>6830</v>
      </c>
      <c r="C2342" s="301">
        <v>1162009927</v>
      </c>
      <c r="D2342" s="301" t="s">
        <v>3439</v>
      </c>
      <c r="E2342" s="301" t="s">
        <v>3495</v>
      </c>
      <c r="F2342" t="str">
        <f t="shared" si="36"/>
        <v>RHPFI-p; PFI – Projekt 2024 – Øvrige projekter : 1162009927</v>
      </c>
    </row>
    <row r="2343" spans="2:6" x14ac:dyDescent="0.25">
      <c r="B2343" t="s">
        <v>6831</v>
      </c>
      <c r="C2343" s="301">
        <v>1162009928</v>
      </c>
      <c r="D2343" s="301" t="s">
        <v>3439</v>
      </c>
      <c r="E2343" s="301" t="s">
        <v>3495</v>
      </c>
      <c r="F2343" t="str">
        <f t="shared" si="36"/>
        <v>RHPFI-p; PFI – Projekt 2024 – Øvrige projekter : 1162009928</v>
      </c>
    </row>
    <row r="2344" spans="2:6" x14ac:dyDescent="0.25">
      <c r="B2344" t="s">
        <v>6832</v>
      </c>
      <c r="C2344" s="301">
        <v>1162009931</v>
      </c>
      <c r="D2344" s="301" t="s">
        <v>3439</v>
      </c>
      <c r="E2344" s="301" t="s">
        <v>3496</v>
      </c>
      <c r="F2344" t="str">
        <f t="shared" si="36"/>
        <v>RHPFI-p; PFI – Projekt 2025 – Innovation – Løn: 1162009931</v>
      </c>
    </row>
    <row r="2345" spans="2:6" x14ac:dyDescent="0.25">
      <c r="B2345" t="s">
        <v>6833</v>
      </c>
      <c r="C2345" s="301">
        <v>1162009941</v>
      </c>
      <c r="D2345" s="301" t="s">
        <v>3439</v>
      </c>
      <c r="E2345" s="301" t="s">
        <v>3497</v>
      </c>
      <c r="F2345" t="str">
        <f t="shared" si="36"/>
        <v>RHPFI-p; PFI – Projekt 2026 – Innovation  - Løn: 1162009941</v>
      </c>
    </row>
    <row r="2346" spans="2:6" x14ac:dyDescent="0.25">
      <c r="B2346" t="s">
        <v>6834</v>
      </c>
      <c r="C2346" s="301">
        <v>1162009942</v>
      </c>
      <c r="D2346" s="301" t="s">
        <v>3439</v>
      </c>
      <c r="E2346" s="301" t="s">
        <v>3498</v>
      </c>
      <c r="F2346" t="str">
        <f t="shared" si="36"/>
        <v>RHPFI-p; PFI – Projekt 2026 – Innovation  - Rejse: 1162009942</v>
      </c>
    </row>
    <row r="2347" spans="2:6" x14ac:dyDescent="0.25">
      <c r="B2347" t="s">
        <v>6836</v>
      </c>
      <c r="C2347" s="301">
        <v>1162009952</v>
      </c>
      <c r="D2347" s="301" t="s">
        <v>3439</v>
      </c>
      <c r="E2347" s="301" t="s">
        <v>3500</v>
      </c>
      <c r="F2347" t="str">
        <f t="shared" si="36"/>
        <v>RHPFI-p; PFI – Projekt 2027 – Innovation - Rejse: 1162009952</v>
      </c>
    </row>
    <row r="2348" spans="2:6" x14ac:dyDescent="0.25">
      <c r="B2348" t="s">
        <v>6835</v>
      </c>
      <c r="C2348" s="301">
        <v>1162009951</v>
      </c>
      <c r="D2348" s="301" t="s">
        <v>3439</v>
      </c>
      <c r="E2348" s="301" t="s">
        <v>3499</v>
      </c>
      <c r="F2348" t="str">
        <f t="shared" si="36"/>
        <v>RHPFI-p; PFI – Projekt 2027 – Innovation  - Løn: 1162009951</v>
      </c>
    </row>
    <row r="2349" spans="2:6" x14ac:dyDescent="0.25">
      <c r="B2349" t="s">
        <v>6837</v>
      </c>
      <c r="C2349" s="301">
        <v>1162009961</v>
      </c>
      <c r="D2349" s="301" t="s">
        <v>3439</v>
      </c>
      <c r="E2349" s="301" t="s">
        <v>3501</v>
      </c>
      <c r="F2349" t="str">
        <f t="shared" si="36"/>
        <v>RHPFI-p; PFI – Projekt 2028 – Innovation  - Løn: 1162009961</v>
      </c>
    </row>
    <row r="2350" spans="2:6" x14ac:dyDescent="0.25">
      <c r="B2350" t="s">
        <v>6838</v>
      </c>
      <c r="C2350" s="301">
        <v>1162009962</v>
      </c>
      <c r="D2350" s="301" t="s">
        <v>3439</v>
      </c>
      <c r="E2350" s="301" t="s">
        <v>3502</v>
      </c>
      <c r="F2350" t="str">
        <f t="shared" si="36"/>
        <v>RHPFI-p; PFI – Projekt 2028 – Innovation  - Rejse: 1162009962</v>
      </c>
    </row>
    <row r="2351" spans="2:6" x14ac:dyDescent="0.25">
      <c r="B2351" t="s">
        <v>6839</v>
      </c>
      <c r="C2351" s="301">
        <v>1162009982</v>
      </c>
      <c r="D2351" s="301" t="s">
        <v>3439</v>
      </c>
      <c r="E2351" s="301" t="s">
        <v>3503</v>
      </c>
      <c r="F2351" t="str">
        <f t="shared" si="36"/>
        <v>RHPFI-p; PFI – Projekt 2030 – Health CAT - Løn: 1162009982</v>
      </c>
    </row>
    <row r="2352" spans="2:6" x14ac:dyDescent="0.25">
      <c r="B2352" t="s">
        <v>6840</v>
      </c>
      <c r="C2352" s="301">
        <v>1162009983</v>
      </c>
      <c r="D2352" s="301" t="s">
        <v>3439</v>
      </c>
      <c r="E2352" s="301" t="s">
        <v>3504</v>
      </c>
      <c r="F2352" t="str">
        <f t="shared" si="36"/>
        <v>RHPFI-p; PFI - Projekt 2030 - Health CAT - Rejse: 1162009983</v>
      </c>
    </row>
    <row r="2353" spans="2:6" x14ac:dyDescent="0.25">
      <c r="B2353" t="s">
        <v>6842</v>
      </c>
      <c r="C2353" s="301">
        <v>1162009992</v>
      </c>
      <c r="D2353" s="301" t="s">
        <v>3439</v>
      </c>
      <c r="E2353" s="301" t="s">
        <v>3506</v>
      </c>
      <c r="F2353" t="str">
        <f t="shared" si="36"/>
        <v>RHPFI-p; PFI – Projekt 2031 – Hørerehabil - Rejse: 1162009992</v>
      </c>
    </row>
    <row r="2354" spans="2:6" x14ac:dyDescent="0.25">
      <c r="B2354" t="s">
        <v>6841</v>
      </c>
      <c r="C2354" s="301">
        <v>1162009991</v>
      </c>
      <c r="D2354" s="301" t="s">
        <v>3439</v>
      </c>
      <c r="E2354" s="301" t="s">
        <v>3505</v>
      </c>
      <c r="F2354" t="str">
        <f t="shared" si="36"/>
        <v>RHPFI-p; PFI – Projekt 2031 – Hørerehabilitering: 1162009991</v>
      </c>
    </row>
    <row r="2355" spans="2:6" x14ac:dyDescent="0.25">
      <c r="B2355" t="s">
        <v>6805</v>
      </c>
      <c r="C2355" s="301">
        <v>1162001011</v>
      </c>
      <c r="D2355" s="301" t="s">
        <v>3439</v>
      </c>
      <c r="E2355" s="301" t="s">
        <v>3469</v>
      </c>
      <c r="F2355" t="str">
        <f t="shared" si="36"/>
        <v>RHPFI-p; PFI - Projekt 2033 - Telemedicin i diab.: 1162001011</v>
      </c>
    </row>
    <row r="2356" spans="2:6" x14ac:dyDescent="0.25">
      <c r="B2356" t="s">
        <v>8707</v>
      </c>
      <c r="C2356" s="301">
        <v>1162001200</v>
      </c>
      <c r="D2356" s="301" t="s">
        <v>3439</v>
      </c>
      <c r="E2356" s="301" t="s">
        <v>8142</v>
      </c>
      <c r="F2356" t="str">
        <f t="shared" si="36"/>
        <v>RHPFI-p; PFI - Projekt 2042 - Tech Town: 1162001200</v>
      </c>
    </row>
    <row r="2357" spans="2:6" x14ac:dyDescent="0.25">
      <c r="B2357" t="s">
        <v>8708</v>
      </c>
      <c r="C2357" s="301">
        <v>1162001300</v>
      </c>
      <c r="D2357" s="301" t="s">
        <v>3439</v>
      </c>
      <c r="E2357" s="301" t="s">
        <v>8143</v>
      </c>
      <c r="F2357" t="str">
        <f t="shared" si="36"/>
        <v>RHPFI-p; PFI - Projekt 2043 - Hverdagsinnovation: 1162001300</v>
      </c>
    </row>
    <row r="2358" spans="2:6" x14ac:dyDescent="0.25">
      <c r="B2358" t="s">
        <v>8700</v>
      </c>
      <c r="C2358" s="301">
        <v>1161330016</v>
      </c>
      <c r="D2358" s="301" t="s">
        <v>3439</v>
      </c>
      <c r="E2358" s="302" t="s">
        <v>8141</v>
      </c>
      <c r="F2358" t="str">
        <f t="shared" si="36"/>
        <v>RHPFI-p; PFI - Regional Infrastruktur - Databank: 1161330016</v>
      </c>
    </row>
    <row r="2359" spans="2:6" x14ac:dyDescent="0.25">
      <c r="B2359" t="s">
        <v>6787</v>
      </c>
      <c r="C2359" s="301">
        <v>1161330013</v>
      </c>
      <c r="D2359" s="301" t="s">
        <v>3439</v>
      </c>
      <c r="E2359" s="302" t="s">
        <v>3445</v>
      </c>
      <c r="F2359" t="str">
        <f t="shared" si="36"/>
        <v>RHPFI-p; PFI - Regional Infrastruktur til Sundhed: 1161330013</v>
      </c>
    </row>
    <row r="2360" spans="2:6" x14ac:dyDescent="0.25">
      <c r="B2360" t="s">
        <v>6804</v>
      </c>
      <c r="C2360" s="301">
        <v>1161513001</v>
      </c>
      <c r="D2360" s="301" t="s">
        <v>3439</v>
      </c>
      <c r="E2360" s="302" t="s">
        <v>3466</v>
      </c>
      <c r="F2360" t="str">
        <f t="shared" si="36"/>
        <v>RHPFI-p; PFI - SP Datawarehouse - drift : 1161513001</v>
      </c>
    </row>
    <row r="2361" spans="2:6" x14ac:dyDescent="0.25">
      <c r="B2361" t="s">
        <v>6791</v>
      </c>
      <c r="C2361" s="301">
        <v>1161504002</v>
      </c>
      <c r="D2361" s="301" t="s">
        <v>3439</v>
      </c>
      <c r="E2361" s="301" t="s">
        <v>3451</v>
      </c>
      <c r="F2361" t="str">
        <f t="shared" si="36"/>
        <v>RHPFI-p; PFI - Sundhedsprofilen - Løn direkte til: 1161504002</v>
      </c>
    </row>
    <row r="2362" spans="2:6" x14ac:dyDescent="0.25">
      <c r="B2362" t="s">
        <v>6792</v>
      </c>
      <c r="C2362" s="301">
        <v>1161504003</v>
      </c>
      <c r="D2362" s="301" t="s">
        <v>3439</v>
      </c>
      <c r="E2362" s="301" t="s">
        <v>3452</v>
      </c>
      <c r="F2362" t="str">
        <f t="shared" si="36"/>
        <v>RHPFI-p; PFI - Sundhedsprofilen - Rejseaktivitet: 1161504003</v>
      </c>
    </row>
    <row r="2363" spans="2:6" x14ac:dyDescent="0.25">
      <c r="B2363" t="s">
        <v>6803</v>
      </c>
      <c r="C2363" s="301">
        <v>1161512001</v>
      </c>
      <c r="D2363" s="301" t="s">
        <v>3439</v>
      </c>
      <c r="E2363" s="302" t="s">
        <v>3465</v>
      </c>
      <c r="F2363" t="str">
        <f t="shared" si="36"/>
        <v>RHPFI-p; PFI - Sygehusmedicinregisteret (SMR): 1161512001</v>
      </c>
    </row>
    <row r="2364" spans="2:6" x14ac:dyDescent="0.25">
      <c r="B2364" t="s">
        <v>10926</v>
      </c>
      <c r="C2364" s="307">
        <v>1161301007</v>
      </c>
      <c r="D2364" s="301" t="s">
        <v>3439</v>
      </c>
      <c r="E2364" s="302" t="s">
        <v>10178</v>
      </c>
      <c r="F2364" t="str">
        <f t="shared" si="36"/>
        <v>RHPFI-p; PFI - Tilskud til drift  – Trial Nation: 1161301007</v>
      </c>
    </row>
    <row r="2365" spans="2:6" x14ac:dyDescent="0.25">
      <c r="B2365" t="s">
        <v>6785</v>
      </c>
      <c r="C2365" s="307">
        <v>1161301006</v>
      </c>
      <c r="D2365" s="301" t="s">
        <v>3439</v>
      </c>
      <c r="E2365" s="302" t="s">
        <v>3443</v>
      </c>
      <c r="F2365" t="str">
        <f t="shared" si="36"/>
        <v>RHPFI-p; PFI - Tilskud til drift af ekstern infra: 1161301006</v>
      </c>
    </row>
    <row r="2366" spans="2:6" x14ac:dyDescent="0.25">
      <c r="B2366" t="s">
        <v>6797</v>
      </c>
      <c r="C2366" s="301">
        <v>1161508002</v>
      </c>
      <c r="D2366" s="301" t="s">
        <v>3439</v>
      </c>
      <c r="E2366" s="301" t="s">
        <v>3459</v>
      </c>
      <c r="F2366" t="str">
        <f t="shared" si="36"/>
        <v>RHPFI-p; PFI - TRAPS - Kommunepulje - Løn direkte: 1161508002</v>
      </c>
    </row>
    <row r="2367" spans="2:6" x14ac:dyDescent="0.25">
      <c r="B2367" t="s">
        <v>6798</v>
      </c>
      <c r="C2367" s="301">
        <v>1161508004</v>
      </c>
      <c r="D2367" s="301" t="s">
        <v>3439</v>
      </c>
      <c r="E2367" s="301" t="s">
        <v>3460</v>
      </c>
      <c r="F2367" t="str">
        <f t="shared" si="36"/>
        <v>RHPFI-p; PFI - TRAPS - Kommunepulje - Rejse: 1161508004</v>
      </c>
    </row>
    <row r="2368" spans="2:6" x14ac:dyDescent="0.25">
      <c r="B2368" t="s">
        <v>6788</v>
      </c>
      <c r="C2368" s="301">
        <v>1161502002</v>
      </c>
      <c r="D2368" s="301" t="s">
        <v>3439</v>
      </c>
      <c r="E2368" s="301" t="s">
        <v>3448</v>
      </c>
      <c r="F2368" t="str">
        <f t="shared" si="36"/>
        <v>RHPFI-p; PFI - TRAPS - Løn direkte til projektet: 1161502002</v>
      </c>
    </row>
    <row r="2369" spans="2:6" x14ac:dyDescent="0.25">
      <c r="B2369" t="s">
        <v>6799</v>
      </c>
      <c r="C2369" s="301">
        <v>1161509002</v>
      </c>
      <c r="D2369" s="301" t="s">
        <v>3439</v>
      </c>
      <c r="E2369" s="301" t="s">
        <v>3461</v>
      </c>
      <c r="F2369" t="str">
        <f t="shared" si="36"/>
        <v>RHPFI-p; PFI - Vagtplanlægning, SGI-midler - Løn: 1161509002</v>
      </c>
    </row>
    <row r="2370" spans="2:6" x14ac:dyDescent="0.25">
      <c r="B2370" t="s">
        <v>6800</v>
      </c>
      <c r="C2370" s="301">
        <v>1161509004</v>
      </c>
      <c r="D2370" s="301" t="s">
        <v>3439</v>
      </c>
      <c r="E2370" s="301" t="s">
        <v>3462</v>
      </c>
      <c r="F2370" t="str">
        <f t="shared" si="36"/>
        <v>RHPFI-p; PFI - Vagtplanlægning, SGI-midler - Rejs: 1161509004</v>
      </c>
    </row>
    <row r="2371" spans="2:6" x14ac:dyDescent="0.25">
      <c r="B2371" t="s">
        <v>6793</v>
      </c>
      <c r="C2371" s="301">
        <v>1161506001</v>
      </c>
      <c r="D2371" s="301" t="s">
        <v>3439</v>
      </c>
      <c r="E2371" s="301" t="s">
        <v>3455</v>
      </c>
      <c r="F2371" t="str">
        <f t="shared" si="36"/>
        <v>RHPFI-p; PFI - Velfærdsdata med Odsherred - Løn : 1161506001</v>
      </c>
    </row>
    <row r="2372" spans="2:6" x14ac:dyDescent="0.25">
      <c r="B2372" t="s">
        <v>6794</v>
      </c>
      <c r="C2372" s="301">
        <v>1161506002</v>
      </c>
      <c r="D2372" s="301" t="s">
        <v>3439</v>
      </c>
      <c r="E2372" s="301" t="s">
        <v>3456</v>
      </c>
      <c r="F2372" t="str">
        <f t="shared" si="36"/>
        <v>RHPFI-p; PFI - Velfærdsdata med Odsherred - Rejse: 1161506002</v>
      </c>
    </row>
    <row r="2373" spans="2:6" x14ac:dyDescent="0.25">
      <c r="B2373" t="s">
        <v>6802</v>
      </c>
      <c r="C2373" s="301">
        <v>1161511001</v>
      </c>
      <c r="D2373" s="301" t="s">
        <v>3439</v>
      </c>
      <c r="E2373" s="301" t="s">
        <v>3464</v>
      </c>
      <c r="F2373" t="str">
        <f t="shared" si="36"/>
        <v>RHPFI-p; PFI – Virtuelt analysecenter – Personal.: 1161511001</v>
      </c>
    </row>
    <row r="2374" spans="2:6" x14ac:dyDescent="0.25">
      <c r="B2374" t="s">
        <v>6786</v>
      </c>
      <c r="C2374" s="307">
        <v>1161330007</v>
      </c>
      <c r="D2374" s="301" t="s">
        <v>3439</v>
      </c>
      <c r="E2374" s="302" t="s">
        <v>3444</v>
      </c>
      <c r="F2374" t="str">
        <f t="shared" si="36"/>
        <v>RHPFI-p; PFI- Regional Infrastruktur til Sundhed.: 1161330007</v>
      </c>
    </row>
    <row r="2375" spans="2:6" x14ac:dyDescent="0.25">
      <c r="B2375" t="s">
        <v>6782</v>
      </c>
      <c r="C2375" s="301">
        <v>1162009204</v>
      </c>
      <c r="D2375" s="301" t="s">
        <v>3439</v>
      </c>
      <c r="E2375" s="301" t="s">
        <v>3440</v>
      </c>
      <c r="F2375" t="str">
        <f t="shared" si="36"/>
        <v>RHPFI-p; PFI-Projekt 7015-InnoCan-Øvrige udgifter: 1162009204</v>
      </c>
    </row>
    <row r="2376" spans="2:6" x14ac:dyDescent="0.25">
      <c r="B2376" t="s">
        <v>6828</v>
      </c>
      <c r="C2376" s="301">
        <v>1162009801</v>
      </c>
      <c r="D2376" s="301" t="s">
        <v>3439</v>
      </c>
      <c r="E2376" s="301" t="s">
        <v>3493</v>
      </c>
      <c r="F2376" t="str">
        <f t="shared" si="36"/>
        <v>RHPFI-p; Projekt 2021 - TRAPS i Region Sjælland: 1162009801</v>
      </c>
    </row>
    <row r="2377" spans="2:6" x14ac:dyDescent="0.25">
      <c r="B2377" t="s">
        <v>6829</v>
      </c>
      <c r="C2377" s="301">
        <v>1162009901</v>
      </c>
      <c r="D2377" s="301" t="s">
        <v>3439</v>
      </c>
      <c r="E2377" s="301" t="s">
        <v>3494</v>
      </c>
      <c r="F2377" t="str">
        <f t="shared" si="36"/>
        <v>RHPFI-p; Projekt 2022 - TRAPS programkontor: 1162009901</v>
      </c>
    </row>
    <row r="2378" spans="2:6" x14ac:dyDescent="0.25">
      <c r="B2378" t="s">
        <v>6823</v>
      </c>
      <c r="C2378" s="301">
        <v>1162009102</v>
      </c>
      <c r="D2378" s="301" t="s">
        <v>3439</v>
      </c>
      <c r="E2378" s="301" t="s">
        <v>3488</v>
      </c>
      <c r="F2378" t="str">
        <f t="shared" si="36"/>
        <v>RHPFI-p; Projekt 7014 - E-health: 1162009102</v>
      </c>
    </row>
    <row r="2379" spans="2:6" x14ac:dyDescent="0.25">
      <c r="B2379" t="s">
        <v>6825</v>
      </c>
      <c r="C2379" s="301">
        <v>1162009203</v>
      </c>
      <c r="D2379" s="301" t="s">
        <v>3439</v>
      </c>
      <c r="E2379" s="301" t="s">
        <v>3490</v>
      </c>
      <c r="F2379" t="str">
        <f t="shared" ref="F2379:F2442" si="37">CONCATENATE(D2379,";"," ",E2379,":"," ",C2379)</f>
        <v>RHPFI-p; Projekt 7015 - InnoCan- Rejseaktivitet: 1162009203</v>
      </c>
    </row>
    <row r="2380" spans="2:6" x14ac:dyDescent="0.25">
      <c r="B2380" t="s">
        <v>6824</v>
      </c>
      <c r="C2380" s="301">
        <v>1162009202</v>
      </c>
      <c r="D2380" s="301" t="s">
        <v>3439</v>
      </c>
      <c r="E2380" s="301" t="s">
        <v>3489</v>
      </c>
      <c r="F2380" t="str">
        <f t="shared" si="37"/>
        <v>RHPFI-p; Projekt 7015 - SAEPP Ambulance: 1162009202</v>
      </c>
    </row>
    <row r="2381" spans="2:6" x14ac:dyDescent="0.25">
      <c r="B2381" t="s">
        <v>6826</v>
      </c>
      <c r="C2381" s="301">
        <v>1162009302</v>
      </c>
      <c r="D2381" s="301" t="s">
        <v>3439</v>
      </c>
      <c r="E2381" s="301" t="s">
        <v>3491</v>
      </c>
      <c r="F2381" t="str">
        <f t="shared" si="37"/>
        <v>RHPFI-p; Projekt 7016 - USK Lærende enestue: 1162009302</v>
      </c>
    </row>
    <row r="2382" spans="2:6" x14ac:dyDescent="0.25">
      <c r="B2382" t="s">
        <v>6827</v>
      </c>
      <c r="C2382" s="301">
        <v>1162009402</v>
      </c>
      <c r="D2382" s="301" t="s">
        <v>3439</v>
      </c>
      <c r="E2382" s="301" t="s">
        <v>3492</v>
      </c>
      <c r="F2382" t="str">
        <f t="shared" si="37"/>
        <v>RHPFI-p; Projekt 7017 - USK Aktivt venteværelse: 1162009402</v>
      </c>
    </row>
    <row r="2383" spans="2:6" x14ac:dyDescent="0.25">
      <c r="B2383" t="s">
        <v>6845</v>
      </c>
      <c r="C2383" s="306">
        <v>8107000000</v>
      </c>
      <c r="D2383" s="301" t="s">
        <v>3439</v>
      </c>
      <c r="E2383" s="301" t="s">
        <v>3509</v>
      </c>
      <c r="F2383" t="str">
        <f t="shared" si="37"/>
        <v>RHPFI-p; Sundhedsinnovation: 8107000000</v>
      </c>
    </row>
    <row r="2384" spans="2:6" x14ac:dyDescent="0.25">
      <c r="B2384" t="s">
        <v>9997</v>
      </c>
      <c r="C2384" s="301">
        <v>1161101018</v>
      </c>
      <c r="D2384" s="301" t="s">
        <v>3439</v>
      </c>
      <c r="E2384" s="301" t="s">
        <v>9578</v>
      </c>
      <c r="F2384" t="str">
        <f t="shared" si="37"/>
        <v>RHPFI-p; Sunsetting: 1161101018</v>
      </c>
    </row>
    <row r="2385" spans="2:6" x14ac:dyDescent="0.25">
      <c r="B2385" t="s">
        <v>6843</v>
      </c>
      <c r="C2385" s="301">
        <v>4161001005</v>
      </c>
      <c r="D2385" s="301" t="s">
        <v>3439</v>
      </c>
      <c r="E2385" s="301" t="s">
        <v>3507</v>
      </c>
      <c r="F2385" t="str">
        <f t="shared" si="37"/>
        <v>RHPFI-p; Videnskabsetisk komite: 4161001005</v>
      </c>
    </row>
    <row r="2386" spans="2:6" x14ac:dyDescent="0.25">
      <c r="B2386" t="s">
        <v>6848</v>
      </c>
      <c r="C2386" s="301" t="s">
        <v>3514</v>
      </c>
      <c r="D2386" s="301" t="s">
        <v>3515</v>
      </c>
      <c r="E2386" s="301" t="s">
        <v>308</v>
      </c>
      <c r="F2386" t="str">
        <f t="shared" si="37"/>
        <v>RHPFIPROD; Produktion: 711-7102</v>
      </c>
    </row>
    <row r="2387" spans="2:6" x14ac:dyDescent="0.25">
      <c r="B2387" t="s">
        <v>6849</v>
      </c>
      <c r="C2387" s="301" t="s">
        <v>3516</v>
      </c>
      <c r="D2387" s="301" t="s">
        <v>3517</v>
      </c>
      <c r="E2387" s="301" t="s">
        <v>308</v>
      </c>
      <c r="F2387" t="str">
        <f t="shared" si="37"/>
        <v>RHPFIPROD-b; Produktion: 711-7102b</v>
      </c>
    </row>
    <row r="2388" spans="2:6" x14ac:dyDescent="0.25">
      <c r="B2388" t="s">
        <v>6852</v>
      </c>
      <c r="C2388" s="301" t="s">
        <v>3521</v>
      </c>
      <c r="D2388" s="301" t="s">
        <v>3522</v>
      </c>
      <c r="E2388" s="301" t="s">
        <v>565</v>
      </c>
      <c r="F2388" t="str">
        <f t="shared" si="37"/>
        <v>RHPFISUND; Center for Sundhedsinnovation: 711-7104</v>
      </c>
    </row>
    <row r="2389" spans="2:6" x14ac:dyDescent="0.25">
      <c r="B2389" t="s">
        <v>6853</v>
      </c>
      <c r="C2389" s="301" t="s">
        <v>3523</v>
      </c>
      <c r="D2389" s="301" t="s">
        <v>3524</v>
      </c>
      <c r="E2389" s="301" t="s">
        <v>565</v>
      </c>
      <c r="F2389" t="str">
        <f t="shared" si="37"/>
        <v>RHPFISUND-b; Center for Sundhedsinnovation: 711-7104b</v>
      </c>
    </row>
    <row r="2390" spans="2:6" x14ac:dyDescent="0.25">
      <c r="B2390" t="s">
        <v>6779</v>
      </c>
      <c r="C2390" s="301" t="s">
        <v>3431</v>
      </c>
      <c r="D2390" s="301" t="s">
        <v>3432</v>
      </c>
      <c r="E2390" s="301" t="s">
        <v>362</v>
      </c>
      <c r="F2390" t="str">
        <f t="shared" si="37"/>
        <v>RHPR-b; Primær Sundhed: 3902-3914b</v>
      </c>
    </row>
    <row r="2391" spans="2:6" x14ac:dyDescent="0.25">
      <c r="B2391" t="s">
        <v>6780</v>
      </c>
      <c r="C2391" s="301" t="s">
        <v>3433</v>
      </c>
      <c r="D2391" s="301" t="s">
        <v>3434</v>
      </c>
      <c r="E2391" s="301" t="s">
        <v>362</v>
      </c>
      <c r="F2391" t="str">
        <f t="shared" si="37"/>
        <v>RHPR-j; Primær Sundhed: 3902-3914j</v>
      </c>
    </row>
    <row r="2392" spans="2:6" x14ac:dyDescent="0.25">
      <c r="B2392" t="s">
        <v>6775</v>
      </c>
      <c r="C2392" s="301" t="s">
        <v>3418</v>
      </c>
      <c r="D2392" s="301" t="s">
        <v>3419</v>
      </c>
      <c r="E2392" s="301" t="s">
        <v>370</v>
      </c>
      <c r="F2392" t="str">
        <f t="shared" si="37"/>
        <v>RHPRNORDKA; Regionsklinikken Kalundborg: 122-3918</v>
      </c>
    </row>
    <row r="2393" spans="2:6" x14ac:dyDescent="0.25">
      <c r="B2393" t="s">
        <v>6776</v>
      </c>
      <c r="C2393" s="301" t="s">
        <v>3420</v>
      </c>
      <c r="D2393" s="301" t="s">
        <v>3421</v>
      </c>
      <c r="E2393" s="301" t="s">
        <v>3422</v>
      </c>
      <c r="F2393" t="str">
        <f t="shared" si="37"/>
        <v>RHPRSYDHOS; Regionsklinikken Horslunde: 138-3918</v>
      </c>
    </row>
    <row r="2394" spans="2:6" x14ac:dyDescent="0.25">
      <c r="B2394" t="s">
        <v>6772</v>
      </c>
      <c r="C2394" s="301" t="s">
        <v>3410</v>
      </c>
      <c r="D2394" s="301" t="s">
        <v>3411</v>
      </c>
      <c r="E2394" s="301" t="s">
        <v>378</v>
      </c>
      <c r="F2394" t="str">
        <f t="shared" si="37"/>
        <v>RHPRSYDNAK; Regionsklinikken i Nakskov: 109-3918</v>
      </c>
    </row>
    <row r="2395" spans="2:6" x14ac:dyDescent="0.25">
      <c r="B2395" t="s">
        <v>6778</v>
      </c>
      <c r="C2395" s="301" t="s">
        <v>3427</v>
      </c>
      <c r="D2395" s="301" t="s">
        <v>3428</v>
      </c>
      <c r="E2395" s="301" t="s">
        <v>3429</v>
      </c>
      <c r="F2395" t="str">
        <f t="shared" si="37"/>
        <v>RHPRTANDOM; Tand - Omsorg: 3902-3904</v>
      </c>
    </row>
    <row r="2396" spans="2:6" x14ac:dyDescent="0.25">
      <c r="B2396" t="s">
        <v>6781</v>
      </c>
      <c r="C2396" s="301" t="s">
        <v>3436</v>
      </c>
      <c r="D2396" s="301" t="s">
        <v>3437</v>
      </c>
      <c r="E2396" s="301" t="s">
        <v>3438</v>
      </c>
      <c r="F2396" t="str">
        <f t="shared" si="37"/>
        <v>RHPRTANDRT; Tand RT: 3905-3907</v>
      </c>
    </row>
    <row r="2397" spans="2:6" x14ac:dyDescent="0.25">
      <c r="B2397" t="s">
        <v>6777</v>
      </c>
      <c r="C2397" s="301" t="s">
        <v>3424</v>
      </c>
      <c r="D2397" s="301" t="s">
        <v>3425</v>
      </c>
      <c r="E2397" s="301" t="s">
        <v>3426</v>
      </c>
      <c r="F2397" t="str">
        <f t="shared" si="37"/>
        <v>RHPRTANDSP; Tand - Special: 3902-3903</v>
      </c>
    </row>
    <row r="2398" spans="2:6" x14ac:dyDescent="0.25">
      <c r="B2398" t="s">
        <v>7181</v>
      </c>
      <c r="C2398" s="301" t="s">
        <v>4176</v>
      </c>
      <c r="D2398" s="301" t="s">
        <v>4177</v>
      </c>
      <c r="E2398" s="301" t="s">
        <v>413</v>
      </c>
      <c r="F2398" t="str">
        <f t="shared" si="37"/>
        <v>RHREGRÅD; Regionsrådet: 802-6102</v>
      </c>
    </row>
    <row r="2399" spans="2:6" x14ac:dyDescent="0.25">
      <c r="B2399" t="s">
        <v>9068</v>
      </c>
      <c r="C2399" s="301" t="s">
        <v>8508</v>
      </c>
      <c r="D2399" s="301" t="s">
        <v>4169</v>
      </c>
      <c r="E2399" s="301" t="s">
        <v>386</v>
      </c>
      <c r="F2399" t="str">
        <f t="shared" si="37"/>
        <v>RHRU; Regional Udvikling: 501-5901</v>
      </c>
    </row>
    <row r="2400" spans="2:6" x14ac:dyDescent="0.25">
      <c r="B2400" t="s">
        <v>7177</v>
      </c>
      <c r="C2400" s="301" t="s">
        <v>4168</v>
      </c>
      <c r="D2400" s="301" t="s">
        <v>4169</v>
      </c>
      <c r="E2400" s="301" t="s">
        <v>386</v>
      </c>
      <c r="F2400" t="str">
        <f t="shared" si="37"/>
        <v>RHRU; Regional Udvikling: 501-5902</v>
      </c>
    </row>
    <row r="2401" spans="2:6" x14ac:dyDescent="0.25">
      <c r="B2401" t="s">
        <v>7180</v>
      </c>
      <c r="C2401" s="301" t="s">
        <v>4174</v>
      </c>
      <c r="D2401" s="301" t="s">
        <v>4175</v>
      </c>
      <c r="E2401" s="301" t="s">
        <v>386</v>
      </c>
      <c r="F2401" t="str">
        <f t="shared" si="37"/>
        <v>RHRU-b; Regional Udvikling: 504-5901b</v>
      </c>
    </row>
    <row r="2402" spans="2:6" x14ac:dyDescent="0.25">
      <c r="B2402" t="s">
        <v>7175</v>
      </c>
      <c r="C2402" s="301" t="s">
        <v>4163</v>
      </c>
      <c r="D2402" s="301" t="s">
        <v>4164</v>
      </c>
      <c r="E2402" s="301" t="s">
        <v>4165</v>
      </c>
      <c r="F2402" t="str">
        <f t="shared" si="37"/>
        <v>RHRUBRUXEL; Bruxelles: 501-5852</v>
      </c>
    </row>
    <row r="2403" spans="2:6" x14ac:dyDescent="0.25">
      <c r="B2403" t="s">
        <v>7176</v>
      </c>
      <c r="C2403" s="301" t="s">
        <v>4166</v>
      </c>
      <c r="D2403" s="301" t="s">
        <v>4167</v>
      </c>
      <c r="E2403" s="301" t="s">
        <v>4165</v>
      </c>
      <c r="F2403" t="str">
        <f t="shared" si="37"/>
        <v>RHRUBRUXEL-j; Bruxelles: 501-5852j</v>
      </c>
    </row>
    <row r="2404" spans="2:6" x14ac:dyDescent="0.25">
      <c r="B2404" t="s">
        <v>7179</v>
      </c>
      <c r="C2404" s="301" t="s">
        <v>4172</v>
      </c>
      <c r="D2404" s="301" t="s">
        <v>4173</v>
      </c>
      <c r="E2404" s="301" t="s">
        <v>392</v>
      </c>
      <c r="F2404" t="str">
        <f t="shared" si="37"/>
        <v>RHRUINNOVA; Innovation og Vækst: 501-5903</v>
      </c>
    </row>
    <row r="2405" spans="2:6" x14ac:dyDescent="0.25">
      <c r="B2405" t="s">
        <v>7178</v>
      </c>
      <c r="C2405" s="301" t="s">
        <v>4170</v>
      </c>
      <c r="D2405" s="301" t="s">
        <v>4171</v>
      </c>
      <c r="E2405" s="301" t="s">
        <v>386</v>
      </c>
      <c r="F2405" t="str">
        <f t="shared" si="37"/>
        <v>RHRU-j; Regional Udvikling: 501-5902j</v>
      </c>
    </row>
    <row r="2406" spans="2:6" x14ac:dyDescent="0.25">
      <c r="B2406" t="s">
        <v>7168</v>
      </c>
      <c r="C2406" s="301">
        <v>8230402000</v>
      </c>
      <c r="D2406" s="301" t="s">
        <v>4152</v>
      </c>
      <c r="E2406" s="301" t="s">
        <v>4154</v>
      </c>
      <c r="F2406" t="str">
        <f t="shared" si="37"/>
        <v>RHRU-p; Europa Direct - Internat. projekter: 8230402000</v>
      </c>
    </row>
    <row r="2407" spans="2:6" x14ac:dyDescent="0.25">
      <c r="B2407" t="s">
        <v>7170</v>
      </c>
      <c r="C2407" s="301">
        <v>8230900000</v>
      </c>
      <c r="D2407" s="301" t="s">
        <v>4152</v>
      </c>
      <c r="E2407" s="301" t="s">
        <v>4156</v>
      </c>
      <c r="F2407" t="str">
        <f t="shared" si="37"/>
        <v>RHRU-p; Femern Bælt Komiteen - Inter. projekter: 8230900000</v>
      </c>
    </row>
    <row r="2408" spans="2:6" x14ac:dyDescent="0.25">
      <c r="B2408" t="s">
        <v>7172</v>
      </c>
      <c r="C2408" s="301">
        <v>8252010011</v>
      </c>
      <c r="D2408" s="301" t="s">
        <v>4152</v>
      </c>
      <c r="E2408" s="301" t="s">
        <v>4158</v>
      </c>
      <c r="F2408" t="str">
        <f t="shared" si="37"/>
        <v>RHRU-p; Grøn STRING Transportkorridor: 8252010011</v>
      </c>
    </row>
    <row r="2409" spans="2:6" x14ac:dyDescent="0.25">
      <c r="B2409" t="s">
        <v>7167</v>
      </c>
      <c r="C2409" s="301">
        <v>8230307000</v>
      </c>
      <c r="D2409" s="301" t="s">
        <v>4152</v>
      </c>
      <c r="E2409" s="301" t="s">
        <v>4153</v>
      </c>
      <c r="F2409" t="str">
        <f t="shared" si="37"/>
        <v>RHRU-p; Interreg. IVA: 8230307000</v>
      </c>
    </row>
    <row r="2410" spans="2:6" x14ac:dyDescent="0.25">
      <c r="B2410" t="s">
        <v>7173</v>
      </c>
      <c r="C2410" s="301">
        <v>8252310000</v>
      </c>
      <c r="D2410" s="301" t="s">
        <v>4152</v>
      </c>
      <c r="E2410" s="301" t="s">
        <v>4159</v>
      </c>
      <c r="F2410" t="str">
        <f t="shared" si="37"/>
        <v>RHRU-p; REEEZ - Proj./aktiv. i øvrigt: 8252310000</v>
      </c>
    </row>
    <row r="2411" spans="2:6" x14ac:dyDescent="0.25">
      <c r="B2411" t="s">
        <v>7169</v>
      </c>
      <c r="C2411" s="301">
        <v>8230600000</v>
      </c>
      <c r="D2411" s="301" t="s">
        <v>4152</v>
      </c>
      <c r="E2411" s="301" t="s">
        <v>4155</v>
      </c>
      <c r="F2411" t="str">
        <f t="shared" si="37"/>
        <v>RHRU-p; String sekretariat - Inter. projekter: 8230600000</v>
      </c>
    </row>
    <row r="2412" spans="2:6" x14ac:dyDescent="0.25">
      <c r="B2412" t="s">
        <v>7171</v>
      </c>
      <c r="C2412" s="301">
        <v>8251210013</v>
      </c>
      <c r="D2412" s="301" t="s">
        <v>4152</v>
      </c>
      <c r="E2412" s="301" t="s">
        <v>4157</v>
      </c>
      <c r="F2412" t="str">
        <f t="shared" si="37"/>
        <v>RHRU-p; SUSCOD - Proj./aktiv. i øvrigt: 8251210013</v>
      </c>
    </row>
    <row r="2413" spans="2:6" x14ac:dyDescent="0.25">
      <c r="B2413" t="s">
        <v>10000</v>
      </c>
      <c r="C2413" s="301">
        <v>8230700000</v>
      </c>
      <c r="D2413" s="301" t="s">
        <v>4152</v>
      </c>
      <c r="E2413" s="301" t="s">
        <v>9581</v>
      </c>
      <c r="F2413" t="str">
        <f t="shared" si="37"/>
        <v>RHRU-p; Sydlige Østersø - Internation. projekter: 8230700000</v>
      </c>
    </row>
    <row r="2414" spans="2:6" x14ac:dyDescent="0.25">
      <c r="B2414" t="s">
        <v>9067</v>
      </c>
      <c r="C2414" s="301">
        <v>8252320050</v>
      </c>
      <c r="D2414" s="301" t="s">
        <v>4152</v>
      </c>
      <c r="E2414" s="301" t="s">
        <v>8507</v>
      </c>
      <c r="F2414" t="str">
        <f t="shared" si="37"/>
        <v>RHRU-p; Tilgængelighed Greater Copenhagen&amp;Skåne: 8252320050</v>
      </c>
    </row>
    <row r="2415" spans="2:6" x14ac:dyDescent="0.25">
      <c r="B2415" t="s">
        <v>8017</v>
      </c>
      <c r="C2415" s="306" t="s">
        <v>5435</v>
      </c>
      <c r="D2415" s="301" t="s">
        <v>5436</v>
      </c>
      <c r="E2415" s="301" t="s">
        <v>5437</v>
      </c>
      <c r="F2415" t="str">
        <f t="shared" si="37"/>
        <v>RHSOCIAL; Socialafdelingen (strategipuljen): 4049-4856</v>
      </c>
    </row>
    <row r="2416" spans="2:6" x14ac:dyDescent="0.25">
      <c r="B2416" t="s">
        <v>8018</v>
      </c>
      <c r="C2416" s="301" t="s">
        <v>5438</v>
      </c>
      <c r="D2416" s="301" t="s">
        <v>5436</v>
      </c>
      <c r="E2416" s="301" t="s">
        <v>5439</v>
      </c>
      <c r="F2416" t="str">
        <f t="shared" si="37"/>
        <v>RHSOCIAL; Socialafdelingen: 4481-4831</v>
      </c>
    </row>
    <row r="2417" spans="2:6" x14ac:dyDescent="0.25">
      <c r="B2417" t="s">
        <v>8019</v>
      </c>
      <c r="C2417" s="301" t="s">
        <v>5440</v>
      </c>
      <c r="D2417" s="301" t="s">
        <v>5441</v>
      </c>
      <c r="E2417" s="301" t="s">
        <v>5439</v>
      </c>
      <c r="F2417" t="str">
        <f t="shared" si="37"/>
        <v>RHSOCIAL-b; Socialafdelingen: 4481-4831b</v>
      </c>
    </row>
    <row r="2418" spans="2:6" x14ac:dyDescent="0.25">
      <c r="B2418" t="s">
        <v>8020</v>
      </c>
      <c r="C2418" s="306" t="s">
        <v>5442</v>
      </c>
      <c r="D2418" s="301" t="s">
        <v>5432</v>
      </c>
      <c r="E2418" s="301" t="s">
        <v>5430</v>
      </c>
      <c r="F2418" t="str">
        <f t="shared" si="37"/>
        <v>RHSOCIAL-e; Socialafdelingen (ikke pæd.stud.): 4481-4831e</v>
      </c>
    </row>
    <row r="2419" spans="2:6" x14ac:dyDescent="0.25">
      <c r="B2419" t="s">
        <v>8015</v>
      </c>
      <c r="C2419" s="306" t="s">
        <v>5431</v>
      </c>
      <c r="D2419" s="301" t="s">
        <v>5432</v>
      </c>
      <c r="E2419" s="301" t="s">
        <v>5433</v>
      </c>
      <c r="F2419" t="str">
        <f t="shared" si="37"/>
        <v>RHSOCIAL-e; Socialafdelingen (pæd.stud.): 4049-4855e</v>
      </c>
    </row>
    <row r="2420" spans="2:6" x14ac:dyDescent="0.25">
      <c r="B2420" t="s">
        <v>8014</v>
      </c>
      <c r="C2420" s="306" t="s">
        <v>5428</v>
      </c>
      <c r="D2420" s="301" t="s">
        <v>5429</v>
      </c>
      <c r="E2420" s="301" t="s">
        <v>5430</v>
      </c>
      <c r="F2420" t="str">
        <f t="shared" si="37"/>
        <v>RHSOCIAL-eb; Socialafdelingen (ikke pæd.stud.): 40494852eb</v>
      </c>
    </row>
    <row r="2421" spans="2:6" x14ac:dyDescent="0.25">
      <c r="B2421" t="s">
        <v>8016</v>
      </c>
      <c r="C2421" s="306" t="s">
        <v>5434</v>
      </c>
      <c r="D2421" s="301" t="s">
        <v>5429</v>
      </c>
      <c r="E2421" s="301" t="s">
        <v>5433</v>
      </c>
      <c r="F2421" t="str">
        <f t="shared" si="37"/>
        <v>RHSOCIAL-eb; Socialafdelingen (pæd.stud.): 40494855eb</v>
      </c>
    </row>
    <row r="2422" spans="2:6" x14ac:dyDescent="0.25">
      <c r="B2422" t="s">
        <v>9202</v>
      </c>
      <c r="C2422" s="306" t="s">
        <v>8665</v>
      </c>
      <c r="D2422" s="301" t="s">
        <v>8666</v>
      </c>
      <c r="E2422" s="301" t="s">
        <v>5439</v>
      </c>
      <c r="F2422" t="str">
        <f t="shared" si="37"/>
        <v>RHSOCIAL-j; Socialafdelingen: 4481-4831j</v>
      </c>
    </row>
    <row r="2423" spans="2:6" x14ac:dyDescent="0.25">
      <c r="B2423" t="s">
        <v>11577</v>
      </c>
      <c r="C2423" s="301" t="s">
        <v>10918</v>
      </c>
      <c r="D2423" s="301" t="s">
        <v>9582</v>
      </c>
      <c r="E2423" s="301" t="s">
        <v>8088</v>
      </c>
      <c r="F2423" t="str">
        <f t="shared" si="37"/>
        <v>RHSSP; Sundhedsstrategisk Planlægning: 6401-6401</v>
      </c>
    </row>
    <row r="2424" spans="2:6" x14ac:dyDescent="0.25">
      <c r="B2424" t="s">
        <v>10001</v>
      </c>
      <c r="C2424" s="301" t="s">
        <v>1910</v>
      </c>
      <c r="D2424" s="301" t="s">
        <v>9582</v>
      </c>
      <c r="E2424" s="301" t="s">
        <v>8088</v>
      </c>
      <c r="F2424" t="str">
        <f t="shared" si="37"/>
        <v>RHSSP; Sundhedsstrategisk Planlægning: 801-6401</v>
      </c>
    </row>
    <row r="2425" spans="2:6" x14ac:dyDescent="0.25">
      <c r="B2425" t="s">
        <v>11578</v>
      </c>
      <c r="C2425" s="301" t="s">
        <v>10919</v>
      </c>
      <c r="D2425" s="301" t="s">
        <v>10920</v>
      </c>
      <c r="E2425" s="301" t="s">
        <v>8088</v>
      </c>
      <c r="F2425" t="str">
        <f t="shared" si="37"/>
        <v>RHSSP-b; Sundhedsstrategisk Planlægning: 6401-6401b</v>
      </c>
    </row>
    <row r="2426" spans="2:6" x14ac:dyDescent="0.25">
      <c r="B2426" t="s">
        <v>10002</v>
      </c>
      <c r="C2426" s="301" t="s">
        <v>1918</v>
      </c>
      <c r="D2426" s="301" t="s">
        <v>9583</v>
      </c>
      <c r="E2426" s="301" t="s">
        <v>8100</v>
      </c>
      <c r="F2426" t="str">
        <f t="shared" si="37"/>
        <v>RHSSPDYNAM; Lægeuddannelse Dynamu: 802-6401-2</v>
      </c>
    </row>
    <row r="2427" spans="2:6" x14ac:dyDescent="0.25">
      <c r="B2427" t="s">
        <v>9263</v>
      </c>
      <c r="C2427" s="301">
        <v>8800000000</v>
      </c>
      <c r="D2427" s="301" t="s">
        <v>8684</v>
      </c>
      <c r="E2427" s="301" t="s">
        <v>1909</v>
      </c>
      <c r="F2427" t="str">
        <f t="shared" si="37"/>
        <v>RHSSP-p; Broen til bedre Sundh. (Lolland-Falster): 8800000000</v>
      </c>
    </row>
    <row r="2428" spans="2:6" x14ac:dyDescent="0.25">
      <c r="B2428" t="s">
        <v>9210</v>
      </c>
      <c r="C2428" s="301">
        <v>1104007001</v>
      </c>
      <c r="D2428" s="301" t="s">
        <v>8684</v>
      </c>
      <c r="E2428" s="301" t="s">
        <v>1871</v>
      </c>
      <c r="F2428" t="str">
        <f t="shared" si="37"/>
        <v>RHSSP-p; DDKM Den Danske Kvalitetsmodel: 1104007001</v>
      </c>
    </row>
    <row r="2429" spans="2:6" x14ac:dyDescent="0.25">
      <c r="B2429" t="s">
        <v>11571</v>
      </c>
      <c r="C2429" s="301">
        <v>1199006012</v>
      </c>
      <c r="D2429" s="301" t="s">
        <v>8684</v>
      </c>
      <c r="E2429" s="301" t="s">
        <v>10912</v>
      </c>
      <c r="F2429" t="str">
        <f t="shared" si="37"/>
        <v>RHSSP-p; Den Danske Kvalitetsmodel (SSP Pulje): 1199006012</v>
      </c>
    </row>
    <row r="2430" spans="2:6" x14ac:dyDescent="0.25">
      <c r="B2430" t="s">
        <v>10003</v>
      </c>
      <c r="C2430" s="307">
        <v>1199006061</v>
      </c>
      <c r="D2430" s="301" t="s">
        <v>8684</v>
      </c>
      <c r="E2430" s="301" t="s">
        <v>9584</v>
      </c>
      <c r="F2430" t="str">
        <f t="shared" si="37"/>
        <v>RHSSP-p; Etablering af landsdækkende 1-1-3 nummer: 1199006061</v>
      </c>
    </row>
    <row r="2431" spans="2:6" x14ac:dyDescent="0.25">
      <c r="B2431" t="s">
        <v>9235</v>
      </c>
      <c r="C2431" s="301">
        <v>1153005001</v>
      </c>
      <c r="D2431" s="301" t="s">
        <v>8684</v>
      </c>
      <c r="E2431" s="301" t="s">
        <v>1884</v>
      </c>
      <c r="F2431" t="str">
        <f t="shared" si="37"/>
        <v>RHSSP-p; EU Fundraising: 1153005001</v>
      </c>
    </row>
    <row r="2432" spans="2:6" x14ac:dyDescent="0.25">
      <c r="B2432" t="s">
        <v>9248</v>
      </c>
      <c r="C2432" s="301">
        <v>1199006024</v>
      </c>
      <c r="D2432" s="301" t="s">
        <v>8684</v>
      </c>
      <c r="E2432" s="301" t="s">
        <v>1897</v>
      </c>
      <c r="F2432" t="str">
        <f t="shared" si="37"/>
        <v>RHSSP-p; Forløbskoord. - Den Medicinske Patient: 1199006024</v>
      </c>
    </row>
    <row r="2433" spans="2:6" x14ac:dyDescent="0.25">
      <c r="B2433" t="s">
        <v>9247</v>
      </c>
      <c r="C2433" s="301">
        <v>1199006022</v>
      </c>
      <c r="D2433" s="301" t="s">
        <v>8684</v>
      </c>
      <c r="E2433" s="301" t="s">
        <v>1896</v>
      </c>
      <c r="F2433" t="str">
        <f t="shared" si="37"/>
        <v>RHSSP-p; Forløbsprogram - Patienten som partner: 1199006022</v>
      </c>
    </row>
    <row r="2434" spans="2:6" x14ac:dyDescent="0.25">
      <c r="B2434" t="s">
        <v>10004</v>
      </c>
      <c r="C2434" s="307">
        <v>1199006062</v>
      </c>
      <c r="D2434" s="301" t="s">
        <v>8684</v>
      </c>
      <c r="E2434" s="301" t="s">
        <v>9585</v>
      </c>
      <c r="F2434" t="str">
        <f t="shared" si="37"/>
        <v>RHSSP-p; Information om influenzavaccination: 1199006062</v>
      </c>
    </row>
    <row r="2435" spans="2:6" x14ac:dyDescent="0.25">
      <c r="B2435" t="s">
        <v>9259</v>
      </c>
      <c r="C2435" s="301">
        <v>1199006057</v>
      </c>
      <c r="D2435" s="301" t="s">
        <v>8684</v>
      </c>
      <c r="E2435" s="301" t="s">
        <v>1905</v>
      </c>
      <c r="F2435" t="str">
        <f t="shared" si="37"/>
        <v>RHSSP-p; KU – Afhængighedsskabende medicin
: 1199006057</v>
      </c>
    </row>
    <row r="2436" spans="2:6" x14ac:dyDescent="0.25">
      <c r="B2436" t="s">
        <v>9214</v>
      </c>
      <c r="C2436" s="301">
        <v>1152003104</v>
      </c>
      <c r="D2436" s="301" t="s">
        <v>8684</v>
      </c>
      <c r="E2436" s="301" t="s">
        <v>1874</v>
      </c>
      <c r="F2436" t="str">
        <f t="shared" si="37"/>
        <v>RHSSP-p; KU - Begge hjul på jorden - Cykelkoncept: 1152003104</v>
      </c>
    </row>
    <row r="2437" spans="2:6" x14ac:dyDescent="0.25">
      <c r="B2437" t="s">
        <v>9212</v>
      </c>
      <c r="C2437" s="301">
        <v>1152003101</v>
      </c>
      <c r="D2437" s="301" t="s">
        <v>8684</v>
      </c>
      <c r="E2437" s="301" t="s">
        <v>1872</v>
      </c>
      <c r="F2437" t="str">
        <f t="shared" si="37"/>
        <v>RHSSP-p; KU - Begge hjul på jorden - Projektdelt.: 1152003101</v>
      </c>
    </row>
    <row r="2438" spans="2:6" x14ac:dyDescent="0.25">
      <c r="B2438" t="s">
        <v>9217</v>
      </c>
      <c r="C2438" s="301">
        <v>1152003107</v>
      </c>
      <c r="D2438" s="301" t="s">
        <v>8684</v>
      </c>
      <c r="E2438" s="301" t="s">
        <v>1877</v>
      </c>
      <c r="F2438" t="str">
        <f t="shared" si="37"/>
        <v>RHSSP-p; KU - Begge hjul på jorden - Skoletovhol.: 1152003107</v>
      </c>
    </row>
    <row r="2439" spans="2:6" x14ac:dyDescent="0.25">
      <c r="B2439" t="s">
        <v>9216</v>
      </c>
      <c r="C2439" s="301">
        <v>1152003106</v>
      </c>
      <c r="D2439" s="301" t="s">
        <v>8684</v>
      </c>
      <c r="E2439" s="301" t="s">
        <v>1876</v>
      </c>
      <c r="F2439" t="str">
        <f t="shared" si="37"/>
        <v>RHSSP-p; KU - Begge hjul på jorden - Tilbud til: 1152003106</v>
      </c>
    </row>
    <row r="2440" spans="2:6" x14ac:dyDescent="0.25">
      <c r="B2440" t="s">
        <v>9215</v>
      </c>
      <c r="C2440" s="301">
        <v>1152003105</v>
      </c>
      <c r="D2440" s="301" t="s">
        <v>8684</v>
      </c>
      <c r="E2440" s="301" t="s">
        <v>1875</v>
      </c>
      <c r="F2440" t="str">
        <f t="shared" si="37"/>
        <v>RHSSP-p; KU - Begge hjul på jorden - Undervisnin.: 1152003105</v>
      </c>
    </row>
    <row r="2441" spans="2:6" x14ac:dyDescent="0.25">
      <c r="B2441" t="s">
        <v>9213</v>
      </c>
      <c r="C2441" s="301">
        <v>1152003102</v>
      </c>
      <c r="D2441" s="301" t="s">
        <v>8684</v>
      </c>
      <c r="E2441" s="301" t="s">
        <v>1873</v>
      </c>
      <c r="F2441" t="str">
        <f t="shared" si="37"/>
        <v>RHSSP-p; KU - Begge hjul på jorden -Projektledel.: 1152003102</v>
      </c>
    </row>
    <row r="2442" spans="2:6" x14ac:dyDescent="0.25">
      <c r="B2442" t="s">
        <v>9241</v>
      </c>
      <c r="C2442" s="301">
        <v>1154000108</v>
      </c>
      <c r="D2442" s="301" t="s">
        <v>8684</v>
      </c>
      <c r="E2442" s="301" t="s">
        <v>1890</v>
      </c>
      <c r="F2442" t="str">
        <f t="shared" si="37"/>
        <v>RHSSP-p; KU – Broen til bedre sundhed – Udvidelse: 1154000108</v>
      </c>
    </row>
    <row r="2443" spans="2:6" x14ac:dyDescent="0.25">
      <c r="B2443" t="s">
        <v>9229</v>
      </c>
      <c r="C2443" s="301">
        <v>1152007011</v>
      </c>
      <c r="D2443" s="301" t="s">
        <v>8684</v>
      </c>
      <c r="E2443" s="301" t="s">
        <v>1881</v>
      </c>
      <c r="F2443" t="str">
        <f t="shared" ref="F2443:F2506" si="38">CONCATENATE(D2443,";"," ",E2443,":"," ",C2443)</f>
        <v>RHSSP-p; KU – ErhvervsPh.D-projekt (Elisabeth Sø.: 1152007011</v>
      </c>
    </row>
    <row r="2444" spans="2:6" x14ac:dyDescent="0.25">
      <c r="B2444" t="s">
        <v>9238</v>
      </c>
      <c r="C2444" s="301">
        <v>1154000104</v>
      </c>
      <c r="D2444" s="301" t="s">
        <v>8684</v>
      </c>
      <c r="E2444" s="301" t="s">
        <v>1887</v>
      </c>
      <c r="F2444" t="str">
        <f t="shared" si="38"/>
        <v>RHSSP-p; KU - EU-fundraising: 1154000104</v>
      </c>
    </row>
    <row r="2445" spans="2:6" x14ac:dyDescent="0.25">
      <c r="B2445" t="s">
        <v>9243</v>
      </c>
      <c r="C2445" s="301">
        <v>1154000111</v>
      </c>
      <c r="D2445" s="301" t="s">
        <v>8684</v>
      </c>
      <c r="E2445" s="301" t="s">
        <v>1892</v>
      </c>
      <c r="F2445" t="str">
        <f t="shared" si="38"/>
        <v>RHSSP-p; KU – Impl. og videreudv. forløbsprogram: 1154000111</v>
      </c>
    </row>
    <row r="2446" spans="2:6" x14ac:dyDescent="0.25">
      <c r="B2446" t="s">
        <v>9255</v>
      </c>
      <c r="C2446" s="301">
        <v>1199006053</v>
      </c>
      <c r="D2446" s="301" t="s">
        <v>8684</v>
      </c>
      <c r="E2446" s="301" t="s">
        <v>8688</v>
      </c>
      <c r="F2446" t="str">
        <f t="shared" si="38"/>
        <v>RHSSP-p; KU – Kongresdeltagelse – Medicinrådet: 1199006053</v>
      </c>
    </row>
    <row r="2447" spans="2:6" x14ac:dyDescent="0.25">
      <c r="B2447" t="s">
        <v>9246</v>
      </c>
      <c r="C2447" s="301">
        <v>1199006011</v>
      </c>
      <c r="D2447" s="301" t="s">
        <v>8684</v>
      </c>
      <c r="E2447" s="301" t="s">
        <v>1895</v>
      </c>
      <c r="F2447" t="str">
        <f t="shared" si="38"/>
        <v>RHSSP-p; KU – Kontakt med Harvad Medical Faculty: 1199006011</v>
      </c>
    </row>
    <row r="2448" spans="2:6" x14ac:dyDescent="0.25">
      <c r="B2448" t="s">
        <v>9245</v>
      </c>
      <c r="C2448" s="301">
        <v>1199006002</v>
      </c>
      <c r="D2448" s="301" t="s">
        <v>8684</v>
      </c>
      <c r="E2448" s="301" t="s">
        <v>1894</v>
      </c>
      <c r="F2448" t="str">
        <f t="shared" si="38"/>
        <v>RHSSP-p; KU – Lægemiddelkomite: 1199006002</v>
      </c>
    </row>
    <row r="2449" spans="2:6" x14ac:dyDescent="0.25">
      <c r="B2449" t="s">
        <v>9261</v>
      </c>
      <c r="C2449" s="301">
        <v>1199006059</v>
      </c>
      <c r="D2449" s="301" t="s">
        <v>8684</v>
      </c>
      <c r="E2449" s="301" t="s">
        <v>1907</v>
      </c>
      <c r="F2449" t="str">
        <f t="shared" si="38"/>
        <v>RHSSP-p; KU – Lægeuddannelsen i Region Sjælland : 1199006059</v>
      </c>
    </row>
    <row r="2450" spans="2:6" x14ac:dyDescent="0.25">
      <c r="B2450" t="s">
        <v>9256</v>
      </c>
      <c r="C2450" s="301">
        <v>1199006054</v>
      </c>
      <c r="D2450" s="301" t="s">
        <v>8684</v>
      </c>
      <c r="E2450" s="301" t="s">
        <v>1903</v>
      </c>
      <c r="F2450" t="str">
        <f t="shared" si="38"/>
        <v>RHSSP-p; KU – Medicinhjælp til nynedsatte læger: 1199006054</v>
      </c>
    </row>
    <row r="2451" spans="2:6" x14ac:dyDescent="0.25">
      <c r="B2451" t="s">
        <v>9242</v>
      </c>
      <c r="C2451" s="301">
        <v>1154000110</v>
      </c>
      <c r="D2451" s="301" t="s">
        <v>8684</v>
      </c>
      <c r="E2451" s="301" t="s">
        <v>1891</v>
      </c>
      <c r="F2451" t="str">
        <f t="shared" si="38"/>
        <v>RHSSP-p; KU – Projekt PRO-palliation: 1154000110</v>
      </c>
    </row>
    <row r="2452" spans="2:6" x14ac:dyDescent="0.25">
      <c r="B2452" t="s">
        <v>9240</v>
      </c>
      <c r="C2452" s="301">
        <v>1154000107</v>
      </c>
      <c r="D2452" s="301" t="s">
        <v>8684</v>
      </c>
      <c r="E2452" s="301" t="s">
        <v>1889</v>
      </c>
      <c r="F2452" t="str">
        <f t="shared" si="38"/>
        <v>RHSSP-p; KU – Projektledelse Diabetessamarbejde: 1154000107</v>
      </c>
    </row>
    <row r="2453" spans="2:6" x14ac:dyDescent="0.25">
      <c r="B2453" t="s">
        <v>9237</v>
      </c>
      <c r="C2453" s="301">
        <v>1153006012</v>
      </c>
      <c r="D2453" s="301" t="s">
        <v>8684</v>
      </c>
      <c r="E2453" s="301" t="s">
        <v>1886</v>
      </c>
      <c r="F2453" t="str">
        <f t="shared" si="38"/>
        <v>RHSSP-p; KU – Projektledelse Novo Nordisk Fonden: 1153006012</v>
      </c>
    </row>
    <row r="2454" spans="2:6" x14ac:dyDescent="0.25">
      <c r="B2454" t="s">
        <v>9252</v>
      </c>
      <c r="C2454" s="301">
        <v>1199006041</v>
      </c>
      <c r="D2454" s="301" t="s">
        <v>8684</v>
      </c>
      <c r="E2454" s="301" t="s">
        <v>1901</v>
      </c>
      <c r="F2454" t="str">
        <f t="shared" si="38"/>
        <v>RHSSP-p; KU – RSI Pro: 1199006041</v>
      </c>
    </row>
    <row r="2455" spans="2:6" x14ac:dyDescent="0.25">
      <c r="B2455" t="s">
        <v>9239</v>
      </c>
      <c r="C2455" s="301">
        <v>1154000105</v>
      </c>
      <c r="D2455" s="301" t="s">
        <v>8684</v>
      </c>
      <c r="E2455" s="301" t="s">
        <v>1888</v>
      </c>
      <c r="F2455" t="str">
        <f t="shared" si="38"/>
        <v>RHSSP-p; KU - Sekr.betj. af Sundhedsaftalens udv.: 1154000105</v>
      </c>
    </row>
    <row r="2456" spans="2:6" x14ac:dyDescent="0.25">
      <c r="B2456" t="s">
        <v>9260</v>
      </c>
      <c r="C2456" s="301">
        <v>1199006058</v>
      </c>
      <c r="D2456" s="301" t="s">
        <v>8684</v>
      </c>
      <c r="E2456" s="301" t="s">
        <v>1906</v>
      </c>
      <c r="F2456" t="str">
        <f t="shared" si="38"/>
        <v>RHSSP-p; KU – Sundhedsstrategi – Opfølgende hjem.: 1199006058</v>
      </c>
    </row>
    <row r="2457" spans="2:6" x14ac:dyDescent="0.25">
      <c r="B2457" t="s">
        <v>9258</v>
      </c>
      <c r="C2457" s="301">
        <v>1199006056</v>
      </c>
      <c r="D2457" s="301" t="s">
        <v>8684</v>
      </c>
      <c r="E2457" s="301" t="s">
        <v>1904</v>
      </c>
      <c r="F2457" t="str">
        <f t="shared" si="38"/>
        <v>RHSSP-p; KU – Sundhedsstrategi – Patient. – PREM: 1199006056</v>
      </c>
    </row>
    <row r="2458" spans="2:6" x14ac:dyDescent="0.25">
      <c r="B2458" t="s">
        <v>9253</v>
      </c>
      <c r="C2458" s="301">
        <v>1199006051</v>
      </c>
      <c r="D2458" s="301" t="s">
        <v>8684</v>
      </c>
      <c r="E2458" s="301" t="s">
        <v>1902</v>
      </c>
      <c r="F2458" t="str">
        <f t="shared" si="38"/>
        <v>RHSSP-p; KU – Sundhedsstrategi – Patientinddrage.: 1199006051</v>
      </c>
    </row>
    <row r="2459" spans="2:6" x14ac:dyDescent="0.25">
      <c r="B2459" t="s">
        <v>9254</v>
      </c>
      <c r="C2459" s="301">
        <v>1199006052</v>
      </c>
      <c r="D2459" s="301" t="s">
        <v>8684</v>
      </c>
      <c r="E2459" s="301" t="s">
        <v>1902</v>
      </c>
      <c r="F2459" t="str">
        <f t="shared" si="38"/>
        <v>RHSSP-p; KU – Sundhedsstrategi – Patientinddrage.: 1199006052</v>
      </c>
    </row>
    <row r="2460" spans="2:6" x14ac:dyDescent="0.25">
      <c r="B2460" t="s">
        <v>9257</v>
      </c>
      <c r="C2460" s="301">
        <v>1199006055</v>
      </c>
      <c r="D2460" s="301" t="s">
        <v>8684</v>
      </c>
      <c r="E2460" s="301" t="s">
        <v>1902</v>
      </c>
      <c r="F2460" t="str">
        <f t="shared" si="38"/>
        <v>RHSSP-p; KU – Sundhedsstrategi – Patientinddrage.: 1199006055</v>
      </c>
    </row>
    <row r="2461" spans="2:6" x14ac:dyDescent="0.25">
      <c r="B2461" t="s">
        <v>9231</v>
      </c>
      <c r="C2461" s="301">
        <v>1152008106</v>
      </c>
      <c r="D2461" s="301" t="s">
        <v>8684</v>
      </c>
      <c r="E2461" s="301" t="s">
        <v>1883</v>
      </c>
      <c r="F2461" t="str">
        <f t="shared" si="38"/>
        <v>RHSSP-p; KU – Teamsamarbejde for og med svageste: 1152008106</v>
      </c>
    </row>
    <row r="2462" spans="2:6" x14ac:dyDescent="0.25">
      <c r="B2462" t="s">
        <v>9232</v>
      </c>
      <c r="C2462" s="301">
        <v>1152008206</v>
      </c>
      <c r="D2462" s="301" t="s">
        <v>8684</v>
      </c>
      <c r="E2462" s="301" t="s">
        <v>1883</v>
      </c>
      <c r="F2462" t="str">
        <f t="shared" si="38"/>
        <v>RHSSP-p; KU – Teamsamarbejde for og med svageste: 1152008206</v>
      </c>
    </row>
    <row r="2463" spans="2:6" x14ac:dyDescent="0.25">
      <c r="B2463" t="s">
        <v>9233</v>
      </c>
      <c r="C2463" s="301">
        <v>1152008306</v>
      </c>
      <c r="D2463" s="301" t="s">
        <v>8684</v>
      </c>
      <c r="E2463" s="301" t="s">
        <v>1883</v>
      </c>
      <c r="F2463" t="str">
        <f t="shared" si="38"/>
        <v>RHSSP-p; KU – Teamsamarbejde for og med svageste: 1152008306</v>
      </c>
    </row>
    <row r="2464" spans="2:6" x14ac:dyDescent="0.25">
      <c r="B2464" t="s">
        <v>9234</v>
      </c>
      <c r="C2464" s="301">
        <v>1152008406</v>
      </c>
      <c r="D2464" s="301" t="s">
        <v>8684</v>
      </c>
      <c r="E2464" s="301" t="s">
        <v>1883</v>
      </c>
      <c r="F2464" t="str">
        <f t="shared" si="38"/>
        <v>RHSSP-p; KU – Teamsamarbejde for og med svageste: 1152008406</v>
      </c>
    </row>
    <row r="2465" spans="2:6" x14ac:dyDescent="0.25">
      <c r="B2465" t="s">
        <v>9218</v>
      </c>
      <c r="C2465" s="301">
        <v>1152003212</v>
      </c>
      <c r="D2465" s="301" t="s">
        <v>8684</v>
      </c>
      <c r="E2465" s="301" t="s">
        <v>1878</v>
      </c>
      <c r="F2465" t="str">
        <f t="shared" si="38"/>
        <v>RHSSP-p; KU - Trygfonden - Samarbejdsaftale (Bro.: 1152003212</v>
      </c>
    </row>
    <row r="2466" spans="2:6" x14ac:dyDescent="0.25">
      <c r="B2466" t="s">
        <v>9219</v>
      </c>
      <c r="C2466" s="301">
        <v>1152003222</v>
      </c>
      <c r="D2466" s="301" t="s">
        <v>8684</v>
      </c>
      <c r="E2466" s="301" t="s">
        <v>1878</v>
      </c>
      <c r="F2466" t="str">
        <f t="shared" si="38"/>
        <v>RHSSP-p; KU - Trygfonden - Samarbejdsaftale (Bro.: 1152003222</v>
      </c>
    </row>
    <row r="2467" spans="2:6" x14ac:dyDescent="0.25">
      <c r="B2467" t="s">
        <v>9220</v>
      </c>
      <c r="C2467" s="301">
        <v>1152003232</v>
      </c>
      <c r="D2467" s="301" t="s">
        <v>8684</v>
      </c>
      <c r="E2467" s="301" t="s">
        <v>1878</v>
      </c>
      <c r="F2467" t="str">
        <f t="shared" si="38"/>
        <v>RHSSP-p; KU - Trygfonden - Samarbejdsaftale (Bro.: 1152003232</v>
      </c>
    </row>
    <row r="2468" spans="2:6" x14ac:dyDescent="0.25">
      <c r="B2468" t="s">
        <v>9221</v>
      </c>
      <c r="C2468" s="301">
        <v>1152003242</v>
      </c>
      <c r="D2468" s="301" t="s">
        <v>8684</v>
      </c>
      <c r="E2468" s="301" t="s">
        <v>1878</v>
      </c>
      <c r="F2468" t="str">
        <f t="shared" si="38"/>
        <v>RHSSP-p; KU - Trygfonden - Samarbejdsaftale (Bro.: 1152003242</v>
      </c>
    </row>
    <row r="2469" spans="2:6" x14ac:dyDescent="0.25">
      <c r="B2469" t="s">
        <v>9222</v>
      </c>
      <c r="C2469" s="301">
        <v>1152003502</v>
      </c>
      <c r="D2469" s="301" t="s">
        <v>8684</v>
      </c>
      <c r="E2469" s="301" t="s">
        <v>1879</v>
      </c>
      <c r="F2469" t="str">
        <f t="shared" si="38"/>
        <v>RHSSP-p; KU – Trygfonden ”Hjernemad – fra madsp.": 1152003502</v>
      </c>
    </row>
    <row r="2470" spans="2:6" x14ac:dyDescent="0.25">
      <c r="B2470" t="s">
        <v>9244</v>
      </c>
      <c r="C2470" s="301">
        <v>1199002001</v>
      </c>
      <c r="D2470" s="301" t="s">
        <v>8684</v>
      </c>
      <c r="E2470" s="301" t="s">
        <v>1893</v>
      </c>
      <c r="F2470" t="str">
        <f t="shared" si="38"/>
        <v>RHSSP-p; KU – Yngre læger videreuddannelse: 1199002001</v>
      </c>
    </row>
    <row r="2471" spans="2:6" x14ac:dyDescent="0.25">
      <c r="B2471" t="s">
        <v>11570</v>
      </c>
      <c r="C2471" s="301">
        <v>1199002019</v>
      </c>
      <c r="D2471" s="301" t="s">
        <v>8684</v>
      </c>
      <c r="E2471" s="301" t="s">
        <v>10911</v>
      </c>
      <c r="F2471" t="str">
        <f t="shared" si="38"/>
        <v>RHSSP-p; LVU - En læge tæt på dig: 1199002019</v>
      </c>
    </row>
    <row r="2472" spans="2:6" x14ac:dyDescent="0.25">
      <c r="B2472" t="s">
        <v>9249</v>
      </c>
      <c r="C2472" s="301">
        <v>1199006025</v>
      </c>
      <c r="D2472" s="301" t="s">
        <v>8684</v>
      </c>
      <c r="E2472" s="301" t="s">
        <v>1898</v>
      </c>
      <c r="F2472" t="str">
        <f t="shared" si="38"/>
        <v>RHSSP-p; Medicinoprydn. - Den Medicinske Patient: 1199006025</v>
      </c>
    </row>
    <row r="2473" spans="2:6" x14ac:dyDescent="0.25">
      <c r="B2473" t="s">
        <v>9250</v>
      </c>
      <c r="C2473" s="301">
        <v>1199006026</v>
      </c>
      <c r="D2473" s="301" t="s">
        <v>8684</v>
      </c>
      <c r="E2473" s="301" t="s">
        <v>1899</v>
      </c>
      <c r="F2473" t="str">
        <f t="shared" si="38"/>
        <v>RHSSP-p; Opfølgende hjemmebesøg - Den Med. patie.: 1199006026</v>
      </c>
    </row>
    <row r="2474" spans="2:6" x14ac:dyDescent="0.25">
      <c r="B2474" t="s">
        <v>9262</v>
      </c>
      <c r="C2474" s="301">
        <v>4151002005</v>
      </c>
      <c r="D2474" s="301" t="s">
        <v>8684</v>
      </c>
      <c r="E2474" s="301" t="s">
        <v>1908</v>
      </c>
      <c r="F2474" t="str">
        <f t="shared" si="38"/>
        <v>RHSSP-p; Patientrettigheder ifbm. grænseoverskri.: 4151002005</v>
      </c>
    </row>
    <row r="2475" spans="2:6" x14ac:dyDescent="0.25">
      <c r="B2475" t="s">
        <v>9236</v>
      </c>
      <c r="C2475" s="301">
        <v>1153005013</v>
      </c>
      <c r="D2475" s="301" t="s">
        <v>8684</v>
      </c>
      <c r="E2475" s="301" t="s">
        <v>1885</v>
      </c>
      <c r="F2475" t="str">
        <f t="shared" si="38"/>
        <v>RHSSP-p; Pulje til tværsektoriel kompetenceudvik.: 1153005013</v>
      </c>
    </row>
    <row r="2476" spans="2:6" x14ac:dyDescent="0.25">
      <c r="B2476" t="s">
        <v>11574</v>
      </c>
      <c r="C2476" s="307">
        <v>1199006072</v>
      </c>
      <c r="D2476" s="301" t="s">
        <v>8684</v>
      </c>
      <c r="E2476" s="301" t="s">
        <v>10915</v>
      </c>
      <c r="F2476" t="str">
        <f t="shared" si="38"/>
        <v>RHSSP-p; SSP - Patientrettigheder i  forb. med gr: 1199006072</v>
      </c>
    </row>
    <row r="2477" spans="2:6" x14ac:dyDescent="0.25">
      <c r="B2477" t="s">
        <v>11576</v>
      </c>
      <c r="C2477" s="307">
        <v>1199006101</v>
      </c>
      <c r="D2477" s="301" t="s">
        <v>8684</v>
      </c>
      <c r="E2477" s="301" t="s">
        <v>10917</v>
      </c>
      <c r="F2477" t="str">
        <f t="shared" si="38"/>
        <v>RHSSP-p; SSP - Programkontoret, generelt: 1199006101</v>
      </c>
    </row>
    <row r="2478" spans="2:6" x14ac:dyDescent="0.25">
      <c r="B2478" t="s">
        <v>11575</v>
      </c>
      <c r="C2478" s="307">
        <v>1199006073</v>
      </c>
      <c r="D2478" s="301" t="s">
        <v>8684</v>
      </c>
      <c r="E2478" s="301" t="s">
        <v>10916</v>
      </c>
      <c r="F2478" t="str">
        <f t="shared" si="38"/>
        <v>RHSSP-p; SSP – Sundhedsstrategi – PRO Skema: 1199006073</v>
      </c>
    </row>
    <row r="2479" spans="2:6" x14ac:dyDescent="0.25">
      <c r="B2479" t="s">
        <v>11572</v>
      </c>
      <c r="C2479" s="301">
        <v>1199006028</v>
      </c>
      <c r="D2479" s="301" t="s">
        <v>8684</v>
      </c>
      <c r="E2479" s="301" t="s">
        <v>10913</v>
      </c>
      <c r="F2479" t="str">
        <f t="shared" si="38"/>
        <v>RHSSP-p; SSP- Styrkelse af akutfunktioner: 1199006028</v>
      </c>
    </row>
    <row r="2480" spans="2:6" x14ac:dyDescent="0.25">
      <c r="B2480" t="s">
        <v>11573</v>
      </c>
      <c r="C2480" s="301">
        <v>1199006042</v>
      </c>
      <c r="D2480" s="301" t="s">
        <v>8684</v>
      </c>
      <c r="E2480" s="301" t="s">
        <v>10914</v>
      </c>
      <c r="F2480" t="str">
        <f t="shared" si="38"/>
        <v>RHSSP-p; SSP- Sundhedsstrategi - Ekspertteams: 1199006042</v>
      </c>
    </row>
    <row r="2481" spans="2:6" x14ac:dyDescent="0.25">
      <c r="B2481" t="s">
        <v>9223</v>
      </c>
      <c r="C2481" s="301">
        <v>1152003612</v>
      </c>
      <c r="D2481" s="301" t="s">
        <v>8684</v>
      </c>
      <c r="E2481" s="301" t="s">
        <v>1880</v>
      </c>
      <c r="F2481" t="str">
        <f t="shared" si="38"/>
        <v>RHSSP-p; Sundhedsstyrelsen - Demens - Skolebænk : 1152003612</v>
      </c>
    </row>
    <row r="2482" spans="2:6" x14ac:dyDescent="0.25">
      <c r="B2482" t="s">
        <v>9224</v>
      </c>
      <c r="C2482" s="301">
        <v>1152003613</v>
      </c>
      <c r="D2482" s="301" t="s">
        <v>8684</v>
      </c>
      <c r="E2482" s="301" t="s">
        <v>1880</v>
      </c>
      <c r="F2482" t="str">
        <f t="shared" si="38"/>
        <v>RHSSP-p; Sundhedsstyrelsen - Demens - Skolebænk : 1152003613</v>
      </c>
    </row>
    <row r="2483" spans="2:6" x14ac:dyDescent="0.25">
      <c r="B2483" t="s">
        <v>9225</v>
      </c>
      <c r="C2483" s="301">
        <v>1152003616</v>
      </c>
      <c r="D2483" s="301" t="s">
        <v>8684</v>
      </c>
      <c r="E2483" s="301" t="s">
        <v>1880</v>
      </c>
      <c r="F2483" t="str">
        <f t="shared" si="38"/>
        <v>RHSSP-p; Sundhedsstyrelsen - Demens - Skolebænk : 1152003616</v>
      </c>
    </row>
    <row r="2484" spans="2:6" x14ac:dyDescent="0.25">
      <c r="B2484" t="s">
        <v>9226</v>
      </c>
      <c r="C2484" s="301">
        <v>1152003617</v>
      </c>
      <c r="D2484" s="301" t="s">
        <v>8684</v>
      </c>
      <c r="E2484" s="301" t="s">
        <v>1880</v>
      </c>
      <c r="F2484" t="str">
        <f t="shared" si="38"/>
        <v>RHSSP-p; Sundhedsstyrelsen - Demens - Skolebænk : 1152003617</v>
      </c>
    </row>
    <row r="2485" spans="2:6" x14ac:dyDescent="0.25">
      <c r="B2485" t="s">
        <v>9228</v>
      </c>
      <c r="C2485" s="301">
        <v>1152003633</v>
      </c>
      <c r="D2485" s="301" t="s">
        <v>8684</v>
      </c>
      <c r="E2485" s="301" t="s">
        <v>8687</v>
      </c>
      <c r="F2485" t="str">
        <f t="shared" si="38"/>
        <v>RHSSP-p; Sundhedsstyrelsen -Video- Frikøb akutafd: 1152003633</v>
      </c>
    </row>
    <row r="2486" spans="2:6" x14ac:dyDescent="0.25">
      <c r="B2486" t="s">
        <v>9227</v>
      </c>
      <c r="C2486" s="301">
        <v>1152003632</v>
      </c>
      <c r="D2486" s="301" t="s">
        <v>8684</v>
      </c>
      <c r="E2486" s="301" t="s">
        <v>8686</v>
      </c>
      <c r="F2486" t="str">
        <f t="shared" si="38"/>
        <v>RHSSP-p; Sundhedsstyrelsen -Video- Projektledelse: 1152003632</v>
      </c>
    </row>
    <row r="2487" spans="2:6" x14ac:dyDescent="0.25">
      <c r="B2487" t="s">
        <v>9209</v>
      </c>
      <c r="C2487" s="301">
        <v>1104005050</v>
      </c>
      <c r="D2487" s="301" t="s">
        <v>8684</v>
      </c>
      <c r="E2487" s="301" t="s">
        <v>8685</v>
      </c>
      <c r="F2487" t="str">
        <f t="shared" si="38"/>
        <v>RHSSP-p; The Phy Psy Trial (PPT): 1104005050</v>
      </c>
    </row>
    <row r="2488" spans="2:6" x14ac:dyDescent="0.25">
      <c r="B2488" t="s">
        <v>9230</v>
      </c>
      <c r="C2488" s="301">
        <v>1152008101</v>
      </c>
      <c r="D2488" s="301" t="s">
        <v>8684</v>
      </c>
      <c r="E2488" s="301" t="s">
        <v>1882</v>
      </c>
      <c r="F2488" t="str">
        <f t="shared" si="38"/>
        <v>RHSSP-p; Tværsektorielt Teamsamarb. Delprojekt 1: 1152008101</v>
      </c>
    </row>
    <row r="2489" spans="2:6" x14ac:dyDescent="0.25">
      <c r="B2489" t="s">
        <v>9251</v>
      </c>
      <c r="C2489" s="301">
        <v>1199006027</v>
      </c>
      <c r="D2489" s="301" t="s">
        <v>8684</v>
      </c>
      <c r="E2489" s="301" t="s">
        <v>1900</v>
      </c>
      <c r="F2489" t="str">
        <f t="shared" si="38"/>
        <v>RHSSP-p; Værdi for borgeren: 1199006027</v>
      </c>
    </row>
    <row r="2490" spans="2:6" x14ac:dyDescent="0.25">
      <c r="B2490" t="s">
        <v>10005</v>
      </c>
      <c r="C2490" s="307">
        <v>1199006063</v>
      </c>
      <c r="D2490" s="301" t="s">
        <v>8684</v>
      </c>
      <c r="E2490" s="301" t="s">
        <v>9586</v>
      </c>
      <c r="F2490" t="str">
        <f t="shared" si="38"/>
        <v>RHSSP-p; Øget dimensionering og bedre rammer for: 1199006063</v>
      </c>
    </row>
    <row r="2491" spans="2:6" x14ac:dyDescent="0.25">
      <c r="B2491" t="s">
        <v>10006</v>
      </c>
      <c r="C2491" s="301" t="s">
        <v>1919</v>
      </c>
      <c r="D2491" s="301" t="s">
        <v>9587</v>
      </c>
      <c r="E2491" s="301" t="s">
        <v>8102</v>
      </c>
      <c r="F2491" t="str">
        <f t="shared" si="38"/>
        <v>RHSSPPUK; Lægeuddannelse PUK: 802-6401-5</v>
      </c>
    </row>
    <row r="2492" spans="2:6" x14ac:dyDescent="0.25">
      <c r="B2492" t="s">
        <v>6652</v>
      </c>
      <c r="C2492" s="301" t="s">
        <v>3090</v>
      </c>
      <c r="D2492" s="301" t="s">
        <v>3091</v>
      </c>
      <c r="E2492" s="301" t="s">
        <v>3092</v>
      </c>
      <c r="F2492" t="str">
        <f t="shared" si="38"/>
        <v>RIANÆSANÆS; Anæstesi - Anæstesi - Ringsted: 123-2012</v>
      </c>
    </row>
    <row r="2493" spans="2:6" x14ac:dyDescent="0.25">
      <c r="B2493" t="s">
        <v>6655</v>
      </c>
      <c r="C2493" s="301" t="s">
        <v>3097</v>
      </c>
      <c r="D2493" s="301" t="s">
        <v>3091</v>
      </c>
      <c r="E2493" s="301" t="s">
        <v>3092</v>
      </c>
      <c r="F2493" t="str">
        <f t="shared" si="38"/>
        <v>RIANÆSANÆS; Anæstesi - Anæstesi - Ringsted: 123-2043</v>
      </c>
    </row>
    <row r="2494" spans="2:6" x14ac:dyDescent="0.25">
      <c r="B2494" t="s">
        <v>6675</v>
      </c>
      <c r="C2494" s="301" t="s">
        <v>3139</v>
      </c>
      <c r="D2494" s="301" t="s">
        <v>3091</v>
      </c>
      <c r="E2494" s="301" t="s">
        <v>3092</v>
      </c>
      <c r="F2494" t="str">
        <f t="shared" si="38"/>
        <v>RIANÆSANÆS; Anæstesi - Anæstesi - Ringsted: 123-2613</v>
      </c>
    </row>
    <row r="2495" spans="2:6" x14ac:dyDescent="0.25">
      <c r="B2495" t="s">
        <v>8933</v>
      </c>
      <c r="C2495" s="301" t="s">
        <v>8344</v>
      </c>
      <c r="D2495" s="301" t="s">
        <v>3091</v>
      </c>
      <c r="E2495" s="301" t="s">
        <v>3092</v>
      </c>
      <c r="F2495" t="str">
        <f t="shared" si="38"/>
        <v>RIANÆSANÆS; Anæstesi - Anæstesi - Ringsted: 123-7549</v>
      </c>
    </row>
    <row r="2496" spans="2:6" x14ac:dyDescent="0.25">
      <c r="B2496" t="s">
        <v>6653</v>
      </c>
      <c r="C2496" s="301" t="s">
        <v>3093</v>
      </c>
      <c r="D2496" s="301" t="s">
        <v>3094</v>
      </c>
      <c r="E2496" s="301" t="s">
        <v>3095</v>
      </c>
      <c r="F2496" t="str">
        <f t="shared" si="38"/>
        <v>RIANÆSOPER; Operation - Anæstesi - Ringsted: 123-2013</v>
      </c>
    </row>
    <row r="2497" spans="2:6" x14ac:dyDescent="0.25">
      <c r="B2497" t="s">
        <v>6654</v>
      </c>
      <c r="C2497" s="301" t="s">
        <v>3096</v>
      </c>
      <c r="D2497" s="301" t="s">
        <v>3094</v>
      </c>
      <c r="E2497" s="301" t="s">
        <v>3095</v>
      </c>
      <c r="F2497" t="str">
        <f t="shared" si="38"/>
        <v>RIANÆSOPER; Operation - Anæstesi - Ringsted: 123-2042</v>
      </c>
    </row>
    <row r="2498" spans="2:6" x14ac:dyDescent="0.25">
      <c r="B2498" t="s">
        <v>6676</v>
      </c>
      <c r="C2498" s="301" t="s">
        <v>3140</v>
      </c>
      <c r="D2498" s="301" t="s">
        <v>3094</v>
      </c>
      <c r="E2498" s="301" t="s">
        <v>3095</v>
      </c>
      <c r="F2498" t="str">
        <f t="shared" si="38"/>
        <v>RIANÆSOPER; Operation - Anæstesi - Ringsted: 123-2614</v>
      </c>
    </row>
    <row r="2499" spans="2:6" x14ac:dyDescent="0.25">
      <c r="B2499" t="s">
        <v>8934</v>
      </c>
      <c r="C2499" s="301" t="s">
        <v>8345</v>
      </c>
      <c r="D2499" s="301" t="s">
        <v>3094</v>
      </c>
      <c r="E2499" s="301" t="s">
        <v>3095</v>
      </c>
      <c r="F2499" t="str">
        <f t="shared" si="38"/>
        <v>RIANÆSOPER; Operation - Anæstesi - Ringsted: 123-7550</v>
      </c>
    </row>
    <row r="2500" spans="2:6" x14ac:dyDescent="0.25">
      <c r="B2500" t="s">
        <v>6667</v>
      </c>
      <c r="C2500" s="301" t="s">
        <v>3127</v>
      </c>
      <c r="D2500" s="301" t="s">
        <v>3128</v>
      </c>
      <c r="E2500" s="301" t="s">
        <v>3129</v>
      </c>
      <c r="F2500" t="str">
        <f t="shared" si="38"/>
        <v>RIBYGNTEKN; Teknisk afdeling - Ringsted: 123-2585</v>
      </c>
    </row>
    <row r="2501" spans="2:6" x14ac:dyDescent="0.25">
      <c r="B2501" t="s">
        <v>6677</v>
      </c>
      <c r="C2501" s="301" t="s">
        <v>3141</v>
      </c>
      <c r="D2501" s="301" t="s">
        <v>3128</v>
      </c>
      <c r="E2501" s="301" t="s">
        <v>3142</v>
      </c>
      <c r="F2501" t="str">
        <f t="shared" si="38"/>
        <v>RIBYGNTEKN; Teknisk afsnit - Ringsted: 123-2793</v>
      </c>
    </row>
    <row r="2502" spans="2:6" x14ac:dyDescent="0.25">
      <c r="B2502" t="s">
        <v>10008</v>
      </c>
      <c r="C2502" s="301" t="s">
        <v>9591</v>
      </c>
      <c r="D2502" s="301" t="s">
        <v>9589</v>
      </c>
      <c r="E2502" s="301" t="s">
        <v>9590</v>
      </c>
      <c r="F2502" t="str">
        <f t="shared" si="38"/>
        <v>RIDRIFSER1; Serviceområde 1 Ringsted: 811-7622</v>
      </c>
    </row>
    <row r="2503" spans="2:6" x14ac:dyDescent="0.25">
      <c r="B2503" t="s">
        <v>10007</v>
      </c>
      <c r="C2503" s="301" t="s">
        <v>9588</v>
      </c>
      <c r="D2503" s="301" t="s">
        <v>9589</v>
      </c>
      <c r="E2503" s="301" t="s">
        <v>9590</v>
      </c>
      <c r="F2503" t="str">
        <f t="shared" si="38"/>
        <v>RIDRIFSER1; Serviceområde 1 Ringsted: 811-7623</v>
      </c>
    </row>
    <row r="2504" spans="2:6" x14ac:dyDescent="0.25">
      <c r="B2504" t="s">
        <v>10009</v>
      </c>
      <c r="C2504" s="301" t="s">
        <v>3150</v>
      </c>
      <c r="D2504" s="301" t="s">
        <v>9592</v>
      </c>
      <c r="E2504" s="301" t="s">
        <v>3145</v>
      </c>
      <c r="F2504" t="str">
        <f t="shared" si="38"/>
        <v>RIMAKALÆGE; Læger - Radiologi - Ringsted: 123-7287</v>
      </c>
    </row>
    <row r="2505" spans="2:6" x14ac:dyDescent="0.25">
      <c r="B2505" t="s">
        <v>10010</v>
      </c>
      <c r="C2505" s="301" t="s">
        <v>3149</v>
      </c>
      <c r="D2505" s="301" t="s">
        <v>9593</v>
      </c>
      <c r="E2505" s="301" t="s">
        <v>3119</v>
      </c>
      <c r="F2505" t="str">
        <f t="shared" si="38"/>
        <v>RIMAKALÆSE; Lægesekretærer - Radiologi - Ringsted: 123-7286</v>
      </c>
    </row>
    <row r="2506" spans="2:6" x14ac:dyDescent="0.25">
      <c r="B2506" t="s">
        <v>10011</v>
      </c>
      <c r="C2506" s="301" t="s">
        <v>3152</v>
      </c>
      <c r="D2506" s="301" t="s">
        <v>9594</v>
      </c>
      <c r="E2506" s="301" t="s">
        <v>3125</v>
      </c>
      <c r="F2506" t="str">
        <f t="shared" si="38"/>
        <v>RIMAKAMAMM; Mammografiscreening - Radiologi - Ring.: 123-7289</v>
      </c>
    </row>
    <row r="2507" spans="2:6" x14ac:dyDescent="0.25">
      <c r="B2507" t="s">
        <v>6687</v>
      </c>
      <c r="C2507" s="301" t="s">
        <v>3162</v>
      </c>
      <c r="D2507" s="301" t="s">
        <v>3163</v>
      </c>
      <c r="E2507" s="301" t="s">
        <v>3164</v>
      </c>
      <c r="F2507" t="str">
        <f t="shared" ref="F2507:F2570" si="39">CONCATENATE(D2507,";"," ",E2507,":"," ",C2507)</f>
        <v>RIMAMM; Mammakirurgi - Næstved-Slagelse: 811-2088</v>
      </c>
    </row>
    <row r="2508" spans="2:6" x14ac:dyDescent="0.25">
      <c r="B2508" t="s">
        <v>6660</v>
      </c>
      <c r="C2508" s="301" t="s">
        <v>3110</v>
      </c>
      <c r="D2508" s="301" t="s">
        <v>3111</v>
      </c>
      <c r="E2508" s="301" t="s">
        <v>3112</v>
      </c>
      <c r="F2508" t="str">
        <f t="shared" si="39"/>
        <v>RIORTOGARF; Stoppet enhed (440): 123-2120</v>
      </c>
    </row>
    <row r="2509" spans="2:6" x14ac:dyDescent="0.25">
      <c r="B2509" t="s">
        <v>6656</v>
      </c>
      <c r="C2509" s="301" t="s">
        <v>3098</v>
      </c>
      <c r="D2509" s="301" t="s">
        <v>3099</v>
      </c>
      <c r="E2509" s="301" t="s">
        <v>3100</v>
      </c>
      <c r="F2509" t="str">
        <f t="shared" si="39"/>
        <v>RIPLBRFÆRO; Fælles - Brystkirurgi - Ringsted: 123-2089</v>
      </c>
    </row>
    <row r="2510" spans="2:6" x14ac:dyDescent="0.25">
      <c r="B2510" t="s">
        <v>6668</v>
      </c>
      <c r="C2510" s="301" t="s">
        <v>3130</v>
      </c>
      <c r="D2510" s="301" t="s">
        <v>3099</v>
      </c>
      <c r="E2510" s="301" t="s">
        <v>3100</v>
      </c>
      <c r="F2510" t="str">
        <f t="shared" si="39"/>
        <v>RIPLBRFÆRO; Fælles - Brystkirurgi - Ringsted: 123-2602</v>
      </c>
    </row>
    <row r="2511" spans="2:6" x14ac:dyDescent="0.25">
      <c r="B2511" t="s">
        <v>6657</v>
      </c>
      <c r="C2511" s="301" t="s">
        <v>3101</v>
      </c>
      <c r="D2511" s="301" t="s">
        <v>3102</v>
      </c>
      <c r="E2511" s="301" t="s">
        <v>3103</v>
      </c>
      <c r="F2511" t="str">
        <f t="shared" si="39"/>
        <v>RIPLBRLÆRO; Lægesekretær - Brystkirurgi - Ringsted: 123-2090</v>
      </c>
    </row>
    <row r="2512" spans="2:6" x14ac:dyDescent="0.25">
      <c r="B2512" t="s">
        <v>6669</v>
      </c>
      <c r="C2512" s="301" t="s">
        <v>3131</v>
      </c>
      <c r="D2512" s="301" t="s">
        <v>3102</v>
      </c>
      <c r="E2512" s="301" t="s">
        <v>3103</v>
      </c>
      <c r="F2512" t="str">
        <f t="shared" si="39"/>
        <v>RIPLBRLÆRO; Lægesekretær - Brystkirurgi - Ringsted: 123-2603</v>
      </c>
    </row>
    <row r="2513" spans="2:6" x14ac:dyDescent="0.25">
      <c r="B2513" t="s">
        <v>7955</v>
      </c>
      <c r="C2513" s="301" t="s">
        <v>5280</v>
      </c>
      <c r="D2513" s="301" t="s">
        <v>5281</v>
      </c>
      <c r="E2513" s="301" t="s">
        <v>5282</v>
      </c>
      <c r="F2513" t="str">
        <f t="shared" si="39"/>
        <v>RIPLBRRO; Brystkirurgisk Afdeling - Ringsted: 123-7237</v>
      </c>
    </row>
    <row r="2514" spans="2:6" x14ac:dyDescent="0.25">
      <c r="B2514" t="s">
        <v>6658</v>
      </c>
      <c r="C2514" s="301" t="s">
        <v>3104</v>
      </c>
      <c r="D2514" s="301" t="s">
        <v>3105</v>
      </c>
      <c r="E2514" s="301" t="s">
        <v>3106</v>
      </c>
      <c r="F2514" t="str">
        <f t="shared" si="39"/>
        <v>RIPLBRSERO; Brystkirurgisk sengeafsnit - Ringsted: 123-2091</v>
      </c>
    </row>
    <row r="2515" spans="2:6" x14ac:dyDescent="0.25">
      <c r="B2515" t="s">
        <v>6670</v>
      </c>
      <c r="C2515" s="301" t="s">
        <v>3132</v>
      </c>
      <c r="D2515" s="301" t="s">
        <v>3105</v>
      </c>
      <c r="E2515" s="301" t="s">
        <v>3106</v>
      </c>
      <c r="F2515" t="str">
        <f t="shared" si="39"/>
        <v>RIPLBRSERO; Brystkirurgisk sengeafsnit - Ringsted: 123-2604</v>
      </c>
    </row>
    <row r="2516" spans="2:6" x14ac:dyDescent="0.25">
      <c r="B2516" t="s">
        <v>7954</v>
      </c>
      <c r="C2516" s="301" t="s">
        <v>5279</v>
      </c>
      <c r="D2516" s="301" t="s">
        <v>3105</v>
      </c>
      <c r="E2516" s="301" t="s">
        <v>3106</v>
      </c>
      <c r="F2516" t="str">
        <f t="shared" si="39"/>
        <v>RIPLBRSERO; Brystkirurgisk sengeafsnit - Ringsted: 123-7235</v>
      </c>
    </row>
    <row r="2517" spans="2:6" x14ac:dyDescent="0.25">
      <c r="B2517" t="s">
        <v>6705</v>
      </c>
      <c r="C2517" s="301" t="s">
        <v>3208</v>
      </c>
      <c r="D2517" s="301" t="s">
        <v>3209</v>
      </c>
      <c r="E2517" s="301" t="s">
        <v>111</v>
      </c>
      <c r="F2517" t="str">
        <f t="shared" si="39"/>
        <v>RIRADI; Radiologi - Ringsted: 811-2405</v>
      </c>
    </row>
    <row r="2518" spans="2:6" x14ac:dyDescent="0.25">
      <c r="B2518" t="s">
        <v>6662</v>
      </c>
      <c r="C2518" s="301" t="s">
        <v>3114</v>
      </c>
      <c r="D2518" s="301" t="s">
        <v>3115</v>
      </c>
      <c r="E2518" s="301" t="s">
        <v>3116</v>
      </c>
      <c r="F2518" t="str">
        <f t="shared" si="39"/>
        <v>RIRADIFÆL1; Fælles1 - Radiologi - Ringsted: 123-2406</v>
      </c>
    </row>
    <row r="2519" spans="2:6" x14ac:dyDescent="0.25">
      <c r="B2519" t="s">
        <v>6671</v>
      </c>
      <c r="C2519" s="301" t="s">
        <v>3133</v>
      </c>
      <c r="D2519" s="301" t="s">
        <v>3115</v>
      </c>
      <c r="E2519" s="301" t="s">
        <v>3116</v>
      </c>
      <c r="F2519" t="str">
        <f t="shared" si="39"/>
        <v>RIRADIFÆL1; Fælles1 - Radiologi - Ringsted: 123-2608</v>
      </c>
    </row>
    <row r="2520" spans="2:6" x14ac:dyDescent="0.25">
      <c r="B2520" t="s">
        <v>6672</v>
      </c>
      <c r="C2520" s="301" t="s">
        <v>3134</v>
      </c>
      <c r="D2520" s="301" t="s">
        <v>3135</v>
      </c>
      <c r="E2520" s="301" t="s">
        <v>3136</v>
      </c>
      <c r="F2520" t="str">
        <f t="shared" si="39"/>
        <v>RIRADIFÆL2; Fælles2 - Radiologi - Ringsted: 123-2609</v>
      </c>
    </row>
    <row r="2521" spans="2:6" x14ac:dyDescent="0.25">
      <c r="B2521" t="s">
        <v>6741</v>
      </c>
      <c r="C2521" s="301" t="s">
        <v>3320</v>
      </c>
      <c r="D2521" s="301" t="s">
        <v>3321</v>
      </c>
      <c r="E2521" s="301" t="s">
        <v>3322</v>
      </c>
      <c r="F2521" t="str">
        <f t="shared" si="39"/>
        <v>RIRADILED; Ledelse - Radiologi - Ringsted (K): 811-7285</v>
      </c>
    </row>
    <row r="2522" spans="2:6" x14ac:dyDescent="0.25">
      <c r="B2522" t="s">
        <v>6678</v>
      </c>
      <c r="C2522" s="301" t="s">
        <v>3143</v>
      </c>
      <c r="D2522" s="301" t="s">
        <v>3144</v>
      </c>
      <c r="E2522" s="301" t="s">
        <v>3145</v>
      </c>
      <c r="F2522" t="str">
        <f t="shared" si="39"/>
        <v>RIRADILÆGE; Læger - Radiologi - Ringsted: 123-7273</v>
      </c>
    </row>
    <row r="2523" spans="2:6" x14ac:dyDescent="0.25">
      <c r="B2523" t="s">
        <v>6663</v>
      </c>
      <c r="C2523" s="301" t="s">
        <v>3117</v>
      </c>
      <c r="D2523" s="301" t="s">
        <v>3118</v>
      </c>
      <c r="E2523" s="301" t="s">
        <v>3119</v>
      </c>
      <c r="F2523" t="str">
        <f t="shared" si="39"/>
        <v>RIRADILÆSE; Lægesekretærer - Radiologi - Ringsted: 123-2407</v>
      </c>
    </row>
    <row r="2524" spans="2:6" x14ac:dyDescent="0.25">
      <c r="B2524" t="s">
        <v>6679</v>
      </c>
      <c r="C2524" s="301" t="s">
        <v>3146</v>
      </c>
      <c r="D2524" s="301" t="s">
        <v>3118</v>
      </c>
      <c r="E2524" s="301" t="s">
        <v>3119</v>
      </c>
      <c r="F2524" t="str">
        <f t="shared" si="39"/>
        <v>RIRADILÆSE; Lægesekretærer - Radiologi - Ringsted: 123-7276</v>
      </c>
    </row>
    <row r="2525" spans="2:6" x14ac:dyDescent="0.25">
      <c r="B2525" t="s">
        <v>6665</v>
      </c>
      <c r="C2525" s="301" t="s">
        <v>3123</v>
      </c>
      <c r="D2525" s="301" t="s">
        <v>3124</v>
      </c>
      <c r="E2525" s="301" t="s">
        <v>3125</v>
      </c>
      <c r="F2525" t="str">
        <f t="shared" si="39"/>
        <v>RIRADIMAMM; Mammografiscreening - Radiologi - Ring.: 123-2409</v>
      </c>
    </row>
    <row r="2526" spans="2:6" x14ac:dyDescent="0.25">
      <c r="B2526" t="s">
        <v>6674</v>
      </c>
      <c r="C2526" s="301" t="s">
        <v>3138</v>
      </c>
      <c r="D2526" s="301" t="s">
        <v>3124</v>
      </c>
      <c r="E2526" s="301" t="s">
        <v>3125</v>
      </c>
      <c r="F2526" t="str">
        <f t="shared" si="39"/>
        <v>RIRADIMAMM; Mammografiscreening - Radiologi - Ring.: 123-2611</v>
      </c>
    </row>
    <row r="2527" spans="2:6" x14ac:dyDescent="0.25">
      <c r="B2527" t="s">
        <v>6681</v>
      </c>
      <c r="C2527" s="301" t="s">
        <v>3148</v>
      </c>
      <c r="D2527" s="301" t="s">
        <v>3124</v>
      </c>
      <c r="E2527" s="301" t="s">
        <v>3125</v>
      </c>
      <c r="F2527" t="str">
        <f t="shared" si="39"/>
        <v>RIRADIMAMM; Mammografiscreening - Radiologi - Ring.: 123-7280</v>
      </c>
    </row>
    <row r="2528" spans="2:6" x14ac:dyDescent="0.25">
      <c r="B2528" t="s">
        <v>6664</v>
      </c>
      <c r="C2528" s="301" t="s">
        <v>3120</v>
      </c>
      <c r="D2528" s="301" t="s">
        <v>3121</v>
      </c>
      <c r="E2528" s="301" t="s">
        <v>3122</v>
      </c>
      <c r="F2528" t="str">
        <f t="shared" si="39"/>
        <v>RIRADIRADI; Radiologi - Radiologi - Ringsted: 123-2408</v>
      </c>
    </row>
    <row r="2529" spans="2:6" x14ac:dyDescent="0.25">
      <c r="B2529" t="s">
        <v>6673</v>
      </c>
      <c r="C2529" s="301" t="s">
        <v>3137</v>
      </c>
      <c r="D2529" s="301" t="s">
        <v>3121</v>
      </c>
      <c r="E2529" s="301" t="s">
        <v>3122</v>
      </c>
      <c r="F2529" t="str">
        <f t="shared" si="39"/>
        <v>RIRADIRADI; Radiologi - Radiologi - Ringsted: 123-2610</v>
      </c>
    </row>
    <row r="2530" spans="2:6" x14ac:dyDescent="0.25">
      <c r="B2530" t="s">
        <v>6680</v>
      </c>
      <c r="C2530" s="301" t="s">
        <v>3147</v>
      </c>
      <c r="D2530" s="301" t="s">
        <v>3121</v>
      </c>
      <c r="E2530" s="301" t="s">
        <v>3122</v>
      </c>
      <c r="F2530" t="str">
        <f t="shared" si="39"/>
        <v>RIRADIRADI; Radiologi - Radiologi - Ringsted: 123-7279</v>
      </c>
    </row>
    <row r="2531" spans="2:6" x14ac:dyDescent="0.25">
      <c r="B2531" t="s">
        <v>6682</v>
      </c>
      <c r="C2531" s="301" t="s">
        <v>3151</v>
      </c>
      <c r="D2531" s="301" t="s">
        <v>3121</v>
      </c>
      <c r="E2531" s="301" t="s">
        <v>3122</v>
      </c>
      <c r="F2531" t="str">
        <f t="shared" si="39"/>
        <v>RIRADIRADI; Radiologi - Radiologi - Ringsted: 123-7288</v>
      </c>
    </row>
    <row r="2532" spans="2:6" x14ac:dyDescent="0.25">
      <c r="B2532" t="s">
        <v>6713</v>
      </c>
      <c r="C2532" s="301" t="s">
        <v>3228</v>
      </c>
      <c r="D2532" s="301" t="s">
        <v>3229</v>
      </c>
      <c r="E2532" s="301" t="s">
        <v>3230</v>
      </c>
      <c r="F2532" t="str">
        <f t="shared" si="39"/>
        <v>RIRAM; RAM - Ringsted Sygehus: 811-2600</v>
      </c>
    </row>
    <row r="2533" spans="2:6" x14ac:dyDescent="0.25">
      <c r="B2533" t="s">
        <v>6659</v>
      </c>
      <c r="C2533" s="301" t="s">
        <v>3107</v>
      </c>
      <c r="D2533" s="301" t="s">
        <v>3108</v>
      </c>
      <c r="E2533" s="301" t="s">
        <v>3109</v>
      </c>
      <c r="F2533" t="str">
        <f t="shared" si="39"/>
        <v>RIUROLGARA; Stoppet enhed (396): 123-2105</v>
      </c>
    </row>
    <row r="2534" spans="2:6" x14ac:dyDescent="0.25">
      <c r="B2534" t="s">
        <v>6661</v>
      </c>
      <c r="C2534" s="301" t="s">
        <v>3113</v>
      </c>
      <c r="D2534" s="301" t="s">
        <v>3108</v>
      </c>
      <c r="E2534" s="301" t="s">
        <v>3109</v>
      </c>
      <c r="F2534" t="str">
        <f t="shared" si="39"/>
        <v>RIUROLGARA; Stoppet enhed (396): 123-2121</v>
      </c>
    </row>
    <row r="2535" spans="2:6" x14ac:dyDescent="0.25">
      <c r="B2535" t="s">
        <v>7269</v>
      </c>
      <c r="C2535" s="301">
        <v>8051711000</v>
      </c>
      <c r="D2535" s="301" t="s">
        <v>4301</v>
      </c>
      <c r="E2535" s="301" t="s">
        <v>4302</v>
      </c>
      <c r="F2535" t="str">
        <f t="shared" si="39"/>
        <v>RKGENEREL-p; Heidi Bergenholz - Basal pallia. sygepl.: 8051711000</v>
      </c>
    </row>
    <row r="2536" spans="2:6" x14ac:dyDescent="0.25">
      <c r="B2536" t="s">
        <v>9190</v>
      </c>
      <c r="C2536" s="301" t="s">
        <v>8635</v>
      </c>
      <c r="D2536" s="301" t="s">
        <v>8636</v>
      </c>
      <c r="E2536" s="301" t="s">
        <v>8637</v>
      </c>
      <c r="F2536" t="str">
        <f t="shared" si="39"/>
        <v>ROAKUTMODT; Modtagelsen - Akut - Roskilde: 105-1132</v>
      </c>
    </row>
    <row r="2537" spans="2:6" x14ac:dyDescent="0.25">
      <c r="B2537" t="s">
        <v>7836</v>
      </c>
      <c r="C2537" s="301" t="s">
        <v>4993</v>
      </c>
      <c r="D2537" s="301" t="s">
        <v>4994</v>
      </c>
      <c r="E2537" s="301" t="s">
        <v>569</v>
      </c>
      <c r="F2537" t="str">
        <f t="shared" si="39"/>
        <v>ROANÆS; Anæstesiologisk Afdeling - Roskilde: 105-1002</v>
      </c>
    </row>
    <row r="2538" spans="2:6" x14ac:dyDescent="0.25">
      <c r="B2538" t="s">
        <v>10012</v>
      </c>
      <c r="C2538" s="301" t="s">
        <v>5013</v>
      </c>
      <c r="D2538" s="301" t="s">
        <v>5014</v>
      </c>
      <c r="E2538" s="301" t="s">
        <v>9595</v>
      </c>
      <c r="F2538" t="str">
        <f t="shared" si="39"/>
        <v>ROANÆSDAGK; Dagkirurgisk afsnit - anæstesi -Roskilde: 105-1013</v>
      </c>
    </row>
    <row r="2539" spans="2:6" x14ac:dyDescent="0.25">
      <c r="B2539" t="s">
        <v>11541</v>
      </c>
      <c r="C2539" s="301" t="s">
        <v>10844</v>
      </c>
      <c r="D2539" s="301" t="s">
        <v>10845</v>
      </c>
      <c r="E2539" s="301" t="s">
        <v>10846</v>
      </c>
      <c r="F2539" t="str">
        <f t="shared" si="39"/>
        <v>ROANÆSFÆLL; Fælles - Anæstesi - Roskilde: 105-1026</v>
      </c>
    </row>
    <row r="2540" spans="2:6" x14ac:dyDescent="0.25">
      <c r="B2540" t="s">
        <v>7839</v>
      </c>
      <c r="C2540" s="301" t="s">
        <v>5001</v>
      </c>
      <c r="D2540" s="301" t="s">
        <v>5002</v>
      </c>
      <c r="E2540" s="301" t="s">
        <v>5003</v>
      </c>
      <c r="F2540" t="str">
        <f t="shared" si="39"/>
        <v>ROANÆSI12; Intensiv afs. I 12 - Anæstesi - Roskilde: 105-1005</v>
      </c>
    </row>
    <row r="2541" spans="2:6" x14ac:dyDescent="0.25">
      <c r="B2541" t="s">
        <v>7838</v>
      </c>
      <c r="C2541" s="301" t="s">
        <v>4998</v>
      </c>
      <c r="D2541" s="301" t="s">
        <v>4999</v>
      </c>
      <c r="E2541" s="301" t="s">
        <v>5000</v>
      </c>
      <c r="F2541" t="str">
        <f t="shared" si="39"/>
        <v>ROANÆSOPER; Operationsafsnit - Anæstesi - Roskilde: 105-1004</v>
      </c>
    </row>
    <row r="2542" spans="2:6" x14ac:dyDescent="0.25">
      <c r="B2542" t="s">
        <v>11444</v>
      </c>
      <c r="C2542" s="301">
        <v>8081119000</v>
      </c>
      <c r="D2542" s="301" t="s">
        <v>4212</v>
      </c>
      <c r="E2542" s="302" t="s">
        <v>10729</v>
      </c>
      <c r="F2542" t="str">
        <f t="shared" si="39"/>
        <v>ROANÆS-p; ANNUUM - Christian Kruse Hansen: 8081119000</v>
      </c>
    </row>
    <row r="2543" spans="2:6" x14ac:dyDescent="0.25">
      <c r="B2543" t="s">
        <v>11446</v>
      </c>
      <c r="C2543" s="301">
        <v>8081121000</v>
      </c>
      <c r="D2543" s="301" t="s">
        <v>4212</v>
      </c>
      <c r="E2543" s="302" t="s">
        <v>10731</v>
      </c>
      <c r="F2543" t="str">
        <f t="shared" si="39"/>
        <v>ROANÆS-p; ANNUUM - Katrine Bayer Tanggaard : 8081121000</v>
      </c>
    </row>
    <row r="2544" spans="2:6" x14ac:dyDescent="0.25">
      <c r="B2544" t="s">
        <v>11447</v>
      </c>
      <c r="C2544" s="301">
        <v>8081122000</v>
      </c>
      <c r="D2544" s="301" t="s">
        <v>4212</v>
      </c>
      <c r="E2544" s="302" t="s">
        <v>10732</v>
      </c>
      <c r="F2544" t="str">
        <f t="shared" si="39"/>
        <v>ROANÆS-p; ANNUUM - Martin Vedel Nielsen: 8081122000</v>
      </c>
    </row>
    <row r="2545" spans="2:6" x14ac:dyDescent="0.25">
      <c r="B2545" t="s">
        <v>11445</v>
      </c>
      <c r="C2545" s="301">
        <v>8081120000</v>
      </c>
      <c r="D2545" s="301" t="s">
        <v>4212</v>
      </c>
      <c r="E2545" s="302" t="s">
        <v>10730</v>
      </c>
      <c r="F2545" t="str">
        <f t="shared" si="39"/>
        <v>ROANÆS-p; ANNUUM - Mette Hansen : 8081120000</v>
      </c>
    </row>
    <row r="2546" spans="2:6" x14ac:dyDescent="0.25">
      <c r="B2546" t="s">
        <v>9110</v>
      </c>
      <c r="C2546" s="301">
        <v>8052526000</v>
      </c>
      <c r="D2546" s="301" t="s">
        <v>4212</v>
      </c>
      <c r="E2546" s="304" t="s">
        <v>8541</v>
      </c>
      <c r="F2546" t="str">
        <f t="shared" si="39"/>
        <v>ROANÆS-p; Brystcancer kirurgi og ultralydsvejledte: 8052526000</v>
      </c>
    </row>
    <row r="2547" spans="2:6" x14ac:dyDescent="0.25">
      <c r="B2547" t="s">
        <v>7481</v>
      </c>
      <c r="C2547" s="301">
        <v>8052135000</v>
      </c>
      <c r="D2547" s="301" t="s">
        <v>4212</v>
      </c>
      <c r="E2547" s="301" t="s">
        <v>4517</v>
      </c>
      <c r="F2547" t="str">
        <f t="shared" si="39"/>
        <v>ROANÆS-p; Christian Kruse Hansen - Ultralyds vejl.: 8052135000</v>
      </c>
    </row>
    <row r="2548" spans="2:6" x14ac:dyDescent="0.25">
      <c r="B2548" t="s">
        <v>11195</v>
      </c>
      <c r="C2548" s="301">
        <v>8052663000</v>
      </c>
      <c r="D2548" s="301" t="s">
        <v>4212</v>
      </c>
      <c r="E2548" s="304" t="s">
        <v>10509</v>
      </c>
      <c r="F2548" t="str">
        <f t="shared" si="39"/>
        <v>ROANÆS-p; Classic v/Thomas Hildebrandt (18-001187): 8052663000</v>
      </c>
    </row>
    <row r="2549" spans="2:6" x14ac:dyDescent="0.25">
      <c r="B2549" t="s">
        <v>7442</v>
      </c>
      <c r="C2549" s="301">
        <v>8052086000</v>
      </c>
      <c r="D2549" s="301" t="s">
        <v>4212</v>
      </c>
      <c r="E2549" s="301" t="s">
        <v>4478</v>
      </c>
      <c r="F2549" t="str">
        <f t="shared" si="39"/>
        <v>ROANÆS-p; Forskningskonto: 8052086000</v>
      </c>
    </row>
    <row r="2550" spans="2:6" x14ac:dyDescent="0.25">
      <c r="B2550" t="s">
        <v>7693</v>
      </c>
      <c r="C2550" s="301">
        <v>8052433000</v>
      </c>
      <c r="D2550" s="301" t="s">
        <v>4212</v>
      </c>
      <c r="E2550" s="301" t="s">
        <v>4731</v>
      </c>
      <c r="F2550" t="str">
        <f t="shared" si="39"/>
        <v>ROANÆS-p; Jens Dupont Børglum Neimann, Bedre smer.: 8052433000</v>
      </c>
    </row>
    <row r="2551" spans="2:6" x14ac:dyDescent="0.25">
      <c r="B2551" t="s">
        <v>7692</v>
      </c>
      <c r="C2551" s="301">
        <v>8052432000</v>
      </c>
      <c r="D2551" s="301" t="s">
        <v>4212</v>
      </c>
      <c r="E2551" s="301" t="s">
        <v>4730</v>
      </c>
      <c r="F2551" t="str">
        <f t="shared" si="39"/>
        <v>ROANÆS-p; Jens Dupont Børglum Neimann, Optimering: 8052432000</v>
      </c>
    </row>
    <row r="2552" spans="2:6" x14ac:dyDescent="0.25">
      <c r="B2552" t="s">
        <v>7731</v>
      </c>
      <c r="C2552" s="301">
        <v>8052475000</v>
      </c>
      <c r="D2552" s="301" t="s">
        <v>4212</v>
      </c>
      <c r="E2552" s="301" t="s">
        <v>4769</v>
      </c>
      <c r="F2552" t="str">
        <f t="shared" si="39"/>
        <v>ROANÆS-p; Katrine Bayer Tanggard (18-000022) : 8052475000</v>
      </c>
    </row>
    <row r="2553" spans="2:6" x14ac:dyDescent="0.25">
      <c r="B2553" t="s">
        <v>7445</v>
      </c>
      <c r="C2553" s="301">
        <v>8052089000</v>
      </c>
      <c r="D2553" s="301" t="s">
        <v>4212</v>
      </c>
      <c r="E2553" s="301" t="s">
        <v>4480</v>
      </c>
      <c r="F2553" t="str">
        <f t="shared" si="39"/>
        <v>ROANÆS-p; Maj-Britt Wranér, Pårørendes oplevelse: 8052089000</v>
      </c>
    </row>
    <row r="2554" spans="2:6" x14ac:dyDescent="0.25">
      <c r="B2554" t="s">
        <v>7519</v>
      </c>
      <c r="C2554" s="301">
        <v>8052181000</v>
      </c>
      <c r="D2554" s="301" t="s">
        <v>4212</v>
      </c>
      <c r="E2554" s="301" t="s">
        <v>4555</v>
      </c>
      <c r="F2554" t="str">
        <f t="shared" si="39"/>
        <v>ROANÆS-p; Mette Dam - Pain treatment for patients: 8052181000</v>
      </c>
    </row>
    <row r="2555" spans="2:6" x14ac:dyDescent="0.25">
      <c r="B2555" t="s">
        <v>7197</v>
      </c>
      <c r="C2555" s="301">
        <v>8051120000</v>
      </c>
      <c r="D2555" s="301" t="s">
        <v>4212</v>
      </c>
      <c r="E2555" s="301" t="s">
        <v>4213</v>
      </c>
      <c r="F2555" t="str">
        <f t="shared" si="39"/>
        <v>ROANÆS-p; Steen Andersen - PCA-plaster: 8051120000</v>
      </c>
    </row>
    <row r="2556" spans="2:6" x14ac:dyDescent="0.25">
      <c r="B2556" t="s">
        <v>7683</v>
      </c>
      <c r="C2556" s="301">
        <v>8052423000</v>
      </c>
      <c r="D2556" s="301" t="s">
        <v>4212</v>
      </c>
      <c r="E2556" s="303" t="s">
        <v>4722</v>
      </c>
      <c r="F2556" t="str">
        <f t="shared" si="39"/>
        <v>ROANÆS-p; Thomas Hildebrandt, Handling (17-000043): 8052423000</v>
      </c>
    </row>
    <row r="2557" spans="2:6" x14ac:dyDescent="0.25">
      <c r="B2557" t="s">
        <v>7837</v>
      </c>
      <c r="C2557" s="301" t="s">
        <v>4995</v>
      </c>
      <c r="D2557" s="301" t="s">
        <v>4996</v>
      </c>
      <c r="E2557" s="301" t="s">
        <v>4997</v>
      </c>
      <c r="F2557" t="str">
        <f t="shared" si="39"/>
        <v>ROANÆSPLEJ; Plejeafsnit - Anæstesi - Roskilde: 105-1003</v>
      </c>
    </row>
    <row r="2558" spans="2:6" x14ac:dyDescent="0.25">
      <c r="B2558" t="s">
        <v>7842</v>
      </c>
      <c r="C2558" s="301" t="s">
        <v>5010</v>
      </c>
      <c r="D2558" s="301" t="s">
        <v>5011</v>
      </c>
      <c r="E2558" s="301" t="s">
        <v>5012</v>
      </c>
      <c r="F2558" t="str">
        <f t="shared" si="39"/>
        <v>ROANÆSSIMU; Simulationsenheden - Anæstesi - Roskilde: 105-1012</v>
      </c>
    </row>
    <row r="2559" spans="2:6" x14ac:dyDescent="0.25">
      <c r="B2559" t="s">
        <v>7840</v>
      </c>
      <c r="C2559" s="301" t="s">
        <v>5004</v>
      </c>
      <c r="D2559" s="301" t="s">
        <v>5005</v>
      </c>
      <c r="E2559" s="301" t="s">
        <v>5006</v>
      </c>
      <c r="F2559" t="str">
        <f t="shared" si="39"/>
        <v>ROANÆSSTER; Sterilcentral - Anæstesi - Roskilde: 105-1007</v>
      </c>
    </row>
    <row r="2560" spans="2:6" x14ac:dyDescent="0.25">
      <c r="B2560" t="s">
        <v>7841</v>
      </c>
      <c r="C2560" s="301" t="s">
        <v>5007</v>
      </c>
      <c r="D2560" s="301" t="s">
        <v>5008</v>
      </c>
      <c r="E2560" s="301" t="s">
        <v>5009</v>
      </c>
      <c r="F2560" t="str">
        <f t="shared" si="39"/>
        <v>ROANÆSUDAN; Udd. anæstesisygepl. - Anæst. - Rosk.(K): 105-1011</v>
      </c>
    </row>
    <row r="2561" spans="2:6" x14ac:dyDescent="0.25">
      <c r="B2561" t="s">
        <v>7980</v>
      </c>
      <c r="C2561" s="301" t="s">
        <v>5346</v>
      </c>
      <c r="D2561" s="301" t="s">
        <v>5347</v>
      </c>
      <c r="E2561" s="301" t="s">
        <v>5348</v>
      </c>
      <c r="F2561" t="str">
        <f t="shared" si="39"/>
        <v>ROARMISIKK; Sikkerhedsorg. - Generel - Rosk.-Køge: 811-1663</v>
      </c>
    </row>
    <row r="2562" spans="2:6" x14ac:dyDescent="0.25">
      <c r="B2562" t="s">
        <v>7906</v>
      </c>
      <c r="C2562" s="301" t="s">
        <v>5189</v>
      </c>
      <c r="D2562" s="301" t="s">
        <v>5190</v>
      </c>
      <c r="E2562" s="301" t="s">
        <v>5191</v>
      </c>
      <c r="F2562" t="str">
        <f t="shared" si="39"/>
        <v>ROBILLBILL; Billeddiagnostisk Afdeling - Roskilde: 105-1440</v>
      </c>
    </row>
    <row r="2563" spans="2:6" x14ac:dyDescent="0.25">
      <c r="B2563" t="s">
        <v>7193</v>
      </c>
      <c r="C2563" s="301">
        <v>8051112000</v>
      </c>
      <c r="D2563" s="301" t="s">
        <v>4204</v>
      </c>
      <c r="E2563" s="301" t="s">
        <v>4205</v>
      </c>
      <c r="F2563" t="str">
        <f t="shared" si="39"/>
        <v>ROBILL-p; Karina Bargum - Billeddiagnostisk afd.: 8051112000</v>
      </c>
    </row>
    <row r="2564" spans="2:6" x14ac:dyDescent="0.25">
      <c r="B2564" t="s">
        <v>7908</v>
      </c>
      <c r="C2564" s="301" t="s">
        <v>5194</v>
      </c>
      <c r="D2564" s="301" t="s">
        <v>5195</v>
      </c>
      <c r="E2564" s="301" t="s">
        <v>5196</v>
      </c>
      <c r="F2564" t="str">
        <f t="shared" si="39"/>
        <v>ROBIOK; Klinisk Biokemisk Afdeling - SUH: 105-1473</v>
      </c>
    </row>
    <row r="2565" spans="2:6" x14ac:dyDescent="0.25">
      <c r="B2565" t="s">
        <v>7998</v>
      </c>
      <c r="C2565" s="301" t="s">
        <v>5396</v>
      </c>
      <c r="D2565" s="301" t="s">
        <v>5195</v>
      </c>
      <c r="E2565" s="301" t="s">
        <v>5196</v>
      </c>
      <c r="F2565" t="str">
        <f t="shared" si="39"/>
        <v>ROBIOK; Klinisk Biokemisk Afdeling - SUH: 811-7450</v>
      </c>
    </row>
    <row r="2566" spans="2:6" x14ac:dyDescent="0.25">
      <c r="B2566" t="s">
        <v>10013</v>
      </c>
      <c r="C2566" s="301" t="s">
        <v>5259</v>
      </c>
      <c r="D2566" s="301" t="s">
        <v>9596</v>
      </c>
      <c r="E2566" s="301" t="s">
        <v>9597</v>
      </c>
      <c r="F2566" t="str">
        <f t="shared" si="39"/>
        <v>ROBIOKBIOK; Biokemisk afsn. - Klinisk Bioke. - Rosk.: 105-7452</v>
      </c>
    </row>
    <row r="2567" spans="2:6" x14ac:dyDescent="0.25">
      <c r="B2567" t="s">
        <v>10014</v>
      </c>
      <c r="C2567" s="301" t="s">
        <v>9598</v>
      </c>
      <c r="D2567" s="301" t="s">
        <v>9599</v>
      </c>
      <c r="E2567" s="301" t="s">
        <v>9600</v>
      </c>
      <c r="F2567" t="str">
        <f t="shared" si="39"/>
        <v>ROBIOKFORS; Eliteforsk.konsort. Kl. Biokemi Roskilde: 105-7456</v>
      </c>
    </row>
    <row r="2568" spans="2:6" x14ac:dyDescent="0.25">
      <c r="B2568" t="s">
        <v>9196</v>
      </c>
      <c r="C2568" s="301" t="s">
        <v>8651</v>
      </c>
      <c r="D2568" s="301" t="s">
        <v>8652</v>
      </c>
      <c r="E2568" s="301" t="s">
        <v>591</v>
      </c>
      <c r="F2568" t="str">
        <f t="shared" si="39"/>
        <v>ROBIOKLED-j; Klinisk Biokemisk Afdeling - Roskilde: 105-7454j</v>
      </c>
    </row>
    <row r="2569" spans="2:6" x14ac:dyDescent="0.25">
      <c r="B2569" t="s">
        <v>7188</v>
      </c>
      <c r="C2569" s="301">
        <v>8051103000</v>
      </c>
      <c r="D2569" s="301" t="s">
        <v>4194</v>
      </c>
      <c r="E2569" s="301" t="s">
        <v>4195</v>
      </c>
      <c r="F2569" t="str">
        <f t="shared" si="39"/>
        <v>ROBIOK-P; Afdelingsledelsen.KBA R: 8051103000</v>
      </c>
    </row>
    <row r="2570" spans="2:6" x14ac:dyDescent="0.25">
      <c r="B2570" t="s">
        <v>11227</v>
      </c>
      <c r="C2570" s="301">
        <v>8052700000</v>
      </c>
      <c r="D2570" s="301" t="s">
        <v>4371</v>
      </c>
      <c r="E2570" s="301" t="s">
        <v>10540</v>
      </c>
      <c r="F2570" t="str">
        <f t="shared" si="39"/>
        <v>ROBIOK-p; Alpha-1 Foundation 2018-19 Notice of Awa: 8052700000</v>
      </c>
    </row>
    <row r="2571" spans="2:6" x14ac:dyDescent="0.25">
      <c r="B2571" t="s">
        <v>7507</v>
      </c>
      <c r="C2571" s="301">
        <v>8052165000</v>
      </c>
      <c r="D2571" s="301" t="s">
        <v>4371</v>
      </c>
      <c r="E2571" s="301" t="s">
        <v>4542</v>
      </c>
      <c r="F2571" t="str">
        <f t="shared" ref="F2571:F2634" si="40">CONCATENATE(D2571,";"," ",E2571,":"," ",C2571)</f>
        <v>ROBIOK-p; Anne Orholm Nielsen, Impaired beta2-adr.: 8052165000</v>
      </c>
    </row>
    <row r="2572" spans="2:6" x14ac:dyDescent="0.25">
      <c r="B2572" t="s">
        <v>11523</v>
      </c>
      <c r="C2572" s="301">
        <v>8081205000</v>
      </c>
      <c r="D2572" s="301" t="s">
        <v>4371</v>
      </c>
      <c r="E2572" s="302" t="s">
        <v>10809</v>
      </c>
      <c r="F2572" t="str">
        <f t="shared" si="40"/>
        <v>ROBIOK-p; ANNUUM - Kristin Felicia Nilausen: 8081205000</v>
      </c>
    </row>
    <row r="2573" spans="2:6" x14ac:dyDescent="0.25">
      <c r="B2573" t="s">
        <v>11468</v>
      </c>
      <c r="C2573" s="301">
        <v>8081143000</v>
      </c>
      <c r="D2573" s="301" t="s">
        <v>4371</v>
      </c>
      <c r="E2573" s="302" t="s">
        <v>10753</v>
      </c>
      <c r="F2573" t="str">
        <f t="shared" si="40"/>
        <v>ROBIOK-p; ANNUUM - Lærke Heidam Juul Andersen: 8081143000</v>
      </c>
    </row>
    <row r="2574" spans="2:6" x14ac:dyDescent="0.25">
      <c r="B2574" t="s">
        <v>11467</v>
      </c>
      <c r="C2574" s="301">
        <v>8081142000</v>
      </c>
      <c r="D2574" s="301" t="s">
        <v>4371</v>
      </c>
      <c r="E2574" s="302" t="s">
        <v>10752</v>
      </c>
      <c r="F2574" t="str">
        <f t="shared" si="40"/>
        <v>ROBIOK-p; ANNUUM - Nanna Jørgensen : 8081142000</v>
      </c>
    </row>
    <row r="2575" spans="2:6" x14ac:dyDescent="0.25">
      <c r="B2575" t="s">
        <v>11518</v>
      </c>
      <c r="C2575" s="301">
        <v>8081200000</v>
      </c>
      <c r="D2575" s="301" t="s">
        <v>4371</v>
      </c>
      <c r="E2575" s="302" t="s">
        <v>10804</v>
      </c>
      <c r="F2575" t="str">
        <f t="shared" si="40"/>
        <v>ROBIOK-p; ANNUUM - Sine Voss Winther: 8081200000</v>
      </c>
    </row>
    <row r="2576" spans="2:6" x14ac:dyDescent="0.25">
      <c r="B2576" t="s">
        <v>11305</v>
      </c>
      <c r="C2576" s="307">
        <v>8052805000</v>
      </c>
      <c r="D2576" s="301" t="s">
        <v>4371</v>
      </c>
      <c r="E2576" s="301" t="s">
        <v>10616</v>
      </c>
      <c r="F2576" t="str">
        <f t="shared" si="40"/>
        <v>ROBIOK-p; Association of BMI- and smoking-related: 8052805000</v>
      </c>
    </row>
    <row r="2577" spans="2:6" x14ac:dyDescent="0.25">
      <c r="B2577" t="s">
        <v>11558</v>
      </c>
      <c r="C2577" s="301" t="s">
        <v>10892</v>
      </c>
      <c r="D2577" s="301" t="s">
        <v>4371</v>
      </c>
      <c r="E2577" s="301" t="s">
        <v>10314</v>
      </c>
      <c r="F2577" t="str">
        <f t="shared" si="40"/>
        <v>ROBIOK-p; Diabetes - styrket indsats (Steno) Klini: 7457-1491</v>
      </c>
    </row>
    <row r="2578" spans="2:6" x14ac:dyDescent="0.25">
      <c r="B2578" t="s">
        <v>11333</v>
      </c>
      <c r="C2578" s="307">
        <v>8052836000</v>
      </c>
      <c r="D2578" s="301" t="s">
        <v>4371</v>
      </c>
      <c r="E2578" s="301" t="s">
        <v>10642</v>
      </c>
      <c r="F2578" t="str">
        <f t="shared" si="40"/>
        <v>ROBIOK-p; Female sex as a risk factor for chronic: 8052836000</v>
      </c>
    </row>
    <row r="2579" spans="2:6" x14ac:dyDescent="0.25">
      <c r="B2579" t="s">
        <v>11272</v>
      </c>
      <c r="C2579" s="307">
        <v>8052758000</v>
      </c>
      <c r="D2579" s="301" t="s">
        <v>4371</v>
      </c>
      <c r="E2579" s="301" t="s">
        <v>10585</v>
      </c>
      <c r="F2579" t="str">
        <f t="shared" si="40"/>
        <v>ROBIOK-p; Forskningsunderstøttelse, protokolleret: 8052758000</v>
      </c>
    </row>
    <row r="2580" spans="2:6" x14ac:dyDescent="0.25">
      <c r="B2580" t="s">
        <v>7646</v>
      </c>
      <c r="C2580" s="301">
        <v>8052373000</v>
      </c>
      <c r="D2580" s="301" t="s">
        <v>4371</v>
      </c>
      <c r="E2580" s="301" t="s">
        <v>4684</v>
      </c>
      <c r="F2580" t="str">
        <f t="shared" si="40"/>
        <v>ROBIOK-p; Gry Persson, Humoralt response og præek.: 8052373000</v>
      </c>
    </row>
    <row r="2581" spans="2:6" x14ac:dyDescent="0.25">
      <c r="B2581" t="s">
        <v>7619</v>
      </c>
      <c r="C2581" s="301">
        <v>8052339000</v>
      </c>
      <c r="D2581" s="301" t="s">
        <v>4371</v>
      </c>
      <c r="E2581" s="301" t="s">
        <v>4657</v>
      </c>
      <c r="F2581" t="str">
        <f t="shared" si="40"/>
        <v>ROBIOK-p; Gry Persson, In-vitro studier af antist.: 8052339000</v>
      </c>
    </row>
    <row r="2582" spans="2:6" x14ac:dyDescent="0.25">
      <c r="B2582" t="s">
        <v>7267</v>
      </c>
      <c r="C2582" s="301">
        <v>8051705000</v>
      </c>
      <c r="D2582" s="301" t="s">
        <v>4194</v>
      </c>
      <c r="E2582" s="301" t="s">
        <v>4299</v>
      </c>
      <c r="F2582" t="str">
        <f t="shared" si="40"/>
        <v>ROBIOK-P; Humant Leucocyt-Antigen v/Line Lynge Ni.: 8051705000</v>
      </c>
    </row>
    <row r="2583" spans="2:6" x14ac:dyDescent="0.25">
      <c r="B2583" t="s">
        <v>9144</v>
      </c>
      <c r="C2583" s="301">
        <v>8052574000</v>
      </c>
      <c r="D2583" s="301" t="s">
        <v>4371</v>
      </c>
      <c r="E2583" s="304" t="s">
        <v>8574</v>
      </c>
      <c r="F2583" t="str">
        <f t="shared" si="40"/>
        <v>ROBIOK-p; Immune reg.-Thomas F. Hviid (18-001087) : 8052574000</v>
      </c>
    </row>
    <row r="2584" spans="2:6" x14ac:dyDescent="0.25">
      <c r="B2584" t="s">
        <v>11324</v>
      </c>
      <c r="C2584" s="307">
        <v>8052826000</v>
      </c>
      <c r="D2584" s="301" t="s">
        <v>4371</v>
      </c>
      <c r="E2584" s="301" t="s">
        <v>10633</v>
      </c>
      <c r="F2584" t="str">
        <f t="shared" si="40"/>
        <v>ROBIOK-p; Investigations of global gene expression: 8052826000</v>
      </c>
    </row>
    <row r="2585" spans="2:6" x14ac:dyDescent="0.25">
      <c r="B2585" t="s">
        <v>7409</v>
      </c>
      <c r="C2585" s="301">
        <v>8052012000</v>
      </c>
      <c r="D2585" s="301" t="s">
        <v>4371</v>
      </c>
      <c r="E2585" s="301" t="s">
        <v>4446</v>
      </c>
      <c r="F2585" t="str">
        <f t="shared" si="40"/>
        <v>ROBIOK-p; Line Lynge Nilsson - KBA Roskilde: 8052012000</v>
      </c>
    </row>
    <row r="2586" spans="2:6" x14ac:dyDescent="0.25">
      <c r="B2586" t="s">
        <v>9104</v>
      </c>
      <c r="C2586" s="301">
        <v>8052520000</v>
      </c>
      <c r="D2586" s="301" t="s">
        <v>4371</v>
      </c>
      <c r="E2586" s="304" t="s">
        <v>8534</v>
      </c>
      <c r="F2586" t="str">
        <f t="shared" si="40"/>
        <v>ROBIOK-p; Lærke Heidam (18-001087) RSSF: 8052520000</v>
      </c>
    </row>
    <row r="2587" spans="2:6" x14ac:dyDescent="0.25">
      <c r="B2587" t="s">
        <v>11334</v>
      </c>
      <c r="C2587" s="307">
        <v>8052837000</v>
      </c>
      <c r="D2587" s="301" t="s">
        <v>4371</v>
      </c>
      <c r="E2587" s="301" t="s">
        <v>10643</v>
      </c>
      <c r="F2587" t="str">
        <f t="shared" si="40"/>
        <v>ROBIOK-p; Molecular telltales of fetal growth and: 8052837000</v>
      </c>
    </row>
    <row r="2588" spans="2:6" x14ac:dyDescent="0.25">
      <c r="B2588" t="s">
        <v>7463</v>
      </c>
      <c r="C2588" s="301">
        <v>8052109000</v>
      </c>
      <c r="D2588" s="301" t="s">
        <v>4371</v>
      </c>
      <c r="E2588" s="301" t="s">
        <v>4498</v>
      </c>
      <c r="F2588" t="str">
        <f t="shared" si="40"/>
        <v>ROBIOK-p; Morten Dahl  - ERS COPD: 8052109000</v>
      </c>
    </row>
    <row r="2589" spans="2:6" x14ac:dyDescent="0.25">
      <c r="B2589" t="s">
        <v>7729</v>
      </c>
      <c r="C2589" s="301">
        <v>8052473000</v>
      </c>
      <c r="D2589" s="301" t="s">
        <v>4371</v>
      </c>
      <c r="E2589" s="301" t="s">
        <v>4767</v>
      </c>
      <c r="F2589" t="str">
        <f t="shared" si="40"/>
        <v>ROBIOK-p; Nanna Jørgensen (18-000036): 8052473000</v>
      </c>
    </row>
    <row r="2590" spans="2:6" x14ac:dyDescent="0.25">
      <c r="B2590" t="s">
        <v>7322</v>
      </c>
      <c r="C2590" s="301">
        <v>8051873000</v>
      </c>
      <c r="D2590" s="301" t="s">
        <v>4194</v>
      </c>
      <c r="E2590" s="301" t="s">
        <v>4355</v>
      </c>
      <c r="F2590" t="str">
        <f t="shared" si="40"/>
        <v>ROBIOK-P; Projekt Interleukin-17, T-helper: 8051873000</v>
      </c>
    </row>
    <row r="2591" spans="2:6" x14ac:dyDescent="0.25">
      <c r="B2591" t="s">
        <v>11306</v>
      </c>
      <c r="C2591" s="307">
        <v>8052806000</v>
      </c>
      <c r="D2591" s="301" t="s">
        <v>4371</v>
      </c>
      <c r="E2591" s="301" t="s">
        <v>10617</v>
      </c>
      <c r="F2591" t="str">
        <f t="shared" si="40"/>
        <v>ROBIOK-p; Risk of cancer in persons with severe: 8052806000</v>
      </c>
    </row>
    <row r="2592" spans="2:6" x14ac:dyDescent="0.25">
      <c r="B2592" t="s">
        <v>10015</v>
      </c>
      <c r="C2592" s="301">
        <v>8052602000</v>
      </c>
      <c r="D2592" s="301" t="s">
        <v>4371</v>
      </c>
      <c r="E2592" s="304" t="s">
        <v>9601</v>
      </c>
      <c r="F2592" t="str">
        <f t="shared" si="40"/>
        <v>ROBIOK-p; Risk of Cardiovascular Disease in Perso.: 8052602000</v>
      </c>
    </row>
    <row r="2593" spans="2:6" x14ac:dyDescent="0.25">
      <c r="B2593" t="s">
        <v>11213</v>
      </c>
      <c r="C2593" s="301">
        <v>8052683000</v>
      </c>
      <c r="D2593" s="301" t="s">
        <v>4371</v>
      </c>
      <c r="E2593" s="304" t="s">
        <v>9382</v>
      </c>
      <c r="F2593" t="str">
        <f t="shared" si="40"/>
        <v>ROBIOK-p; Risk of Cardiovascular Disease in Person: 8052683000</v>
      </c>
    </row>
    <row r="2594" spans="2:6" x14ac:dyDescent="0.25">
      <c r="B2594" t="s">
        <v>11325</v>
      </c>
      <c r="C2594" s="307">
        <v>8052827000</v>
      </c>
      <c r="D2594" s="301" t="s">
        <v>4371</v>
      </c>
      <c r="E2594" s="301" t="s">
        <v>10634</v>
      </c>
      <c r="F2594" t="str">
        <f t="shared" si="40"/>
        <v>ROBIOK-p; The importance of the Human Leukocyte An: 8052827000</v>
      </c>
    </row>
    <row r="2595" spans="2:6" x14ac:dyDescent="0.25">
      <c r="B2595" t="s">
        <v>7337</v>
      </c>
      <c r="C2595" s="301">
        <v>8051893000</v>
      </c>
      <c r="D2595" s="301" t="s">
        <v>4371</v>
      </c>
      <c r="E2595" s="301" t="s">
        <v>4372</v>
      </c>
      <c r="F2595" t="str">
        <f t="shared" si="40"/>
        <v>ROBIOK-p; Thomas Hviid - (Intern): 8051893000</v>
      </c>
    </row>
    <row r="2596" spans="2:6" x14ac:dyDescent="0.25">
      <c r="B2596" t="s">
        <v>7255</v>
      </c>
      <c r="C2596" s="308">
        <v>8051651000</v>
      </c>
      <c r="D2596" s="301" t="s">
        <v>4194</v>
      </c>
      <c r="E2596" s="301" t="s">
        <v>4286</v>
      </c>
      <c r="F2596" t="str">
        <f t="shared" si="40"/>
        <v>ROBIOK-P; Thomas Hviid - Cellulære studier af imm.: 8051651000</v>
      </c>
    </row>
    <row r="2597" spans="2:6" x14ac:dyDescent="0.25">
      <c r="B2597" t="s">
        <v>7508</v>
      </c>
      <c r="C2597" s="301">
        <v>8052166000</v>
      </c>
      <c r="D2597" s="301" t="s">
        <v>4371</v>
      </c>
      <c r="E2597" s="301" t="s">
        <v>4543</v>
      </c>
      <c r="F2597" t="str">
        <f t="shared" si="40"/>
        <v>ROBIOK-p; Thomas Hviid - Forskningsfremmende pulje: 8052166000</v>
      </c>
    </row>
    <row r="2598" spans="2:6" x14ac:dyDescent="0.25">
      <c r="B2598" t="s">
        <v>7408</v>
      </c>
      <c r="C2598" s="301">
        <v>8052011000</v>
      </c>
      <c r="D2598" s="301" t="s">
        <v>4371</v>
      </c>
      <c r="E2598" s="301" t="s">
        <v>4445</v>
      </c>
      <c r="F2598" t="str">
        <f t="shared" si="40"/>
        <v>ROBIOK-p; Thomas Hviid - Undersøgelse af den biok.: 8052011000</v>
      </c>
    </row>
    <row r="2599" spans="2:6" x14ac:dyDescent="0.25">
      <c r="B2599" t="s">
        <v>7439</v>
      </c>
      <c r="C2599" s="301">
        <v>8052080000</v>
      </c>
      <c r="D2599" s="301" t="s">
        <v>4371</v>
      </c>
      <c r="E2599" s="301" t="s">
        <v>4475</v>
      </c>
      <c r="F2599" t="str">
        <f t="shared" si="40"/>
        <v>ROBIOK-p; Thomas Hviid, Udvikling af ny metode: 8052080000</v>
      </c>
    </row>
    <row r="2600" spans="2:6" x14ac:dyDescent="0.25">
      <c r="B2600" t="s">
        <v>7265</v>
      </c>
      <c r="C2600" s="301">
        <v>8051697000</v>
      </c>
      <c r="D2600" s="301" t="s">
        <v>4194</v>
      </c>
      <c r="E2600" s="301" t="s">
        <v>4297</v>
      </c>
      <c r="F2600" t="str">
        <f t="shared" si="40"/>
        <v>ROBIOK-P; Thomas Hviid. Humant Leukocyt-Antigen: 8051697000</v>
      </c>
    </row>
    <row r="2601" spans="2:6" x14ac:dyDescent="0.25">
      <c r="B2601" t="s">
        <v>7487</v>
      </c>
      <c r="C2601" s="301">
        <v>8052141000</v>
      </c>
      <c r="D2601" s="301" t="s">
        <v>4371</v>
      </c>
      <c r="E2601" s="301" t="s">
        <v>4523</v>
      </c>
      <c r="F2601" t="str">
        <f t="shared" si="40"/>
        <v>ROBIOK-p; Thomas Hviid-Prospektiv genekspres.stud.: 8052141000</v>
      </c>
    </row>
    <row r="2602" spans="2:6" x14ac:dyDescent="0.25">
      <c r="B2602" t="s">
        <v>7694</v>
      </c>
      <c r="C2602" s="301">
        <v>8052434000</v>
      </c>
      <c r="D2602" s="301" t="s">
        <v>4371</v>
      </c>
      <c r="E2602" s="304" t="s">
        <v>4732</v>
      </c>
      <c r="F2602" t="str">
        <f t="shared" si="40"/>
        <v>ROBIOK-p; Thomas Vauvert Faurschou Hviid -17-00067: 8052434000</v>
      </c>
    </row>
    <row r="2603" spans="2:6" x14ac:dyDescent="0.25">
      <c r="B2603" t="s">
        <v>9145</v>
      </c>
      <c r="C2603" s="301">
        <v>8052575000</v>
      </c>
      <c r="D2603" s="301" t="s">
        <v>4371</v>
      </c>
      <c r="E2603" s="304" t="s">
        <v>8575</v>
      </c>
      <c r="F2603" t="str">
        <f t="shared" si="40"/>
        <v>ROBIOK-p; Tolerogenic/ Thomas F. Hviid (18-001087): 8052575000</v>
      </c>
    </row>
    <row r="2604" spans="2:6" x14ac:dyDescent="0.25">
      <c r="B2604" t="s">
        <v>11307</v>
      </c>
      <c r="C2604" s="307">
        <v>8052807000</v>
      </c>
      <c r="D2604" s="301" t="s">
        <v>4371</v>
      </c>
      <c r="E2604" s="301" t="s">
        <v>10618</v>
      </c>
      <c r="F2604" t="str">
        <f t="shared" si="40"/>
        <v>ROBIOK-p; Venous thromboembolism as a risk factor: 8052807000</v>
      </c>
    </row>
    <row r="2605" spans="2:6" x14ac:dyDescent="0.25">
      <c r="B2605" t="s">
        <v>7488</v>
      </c>
      <c r="C2605" s="301">
        <v>8052142000</v>
      </c>
      <c r="D2605" s="301" t="s">
        <v>4371</v>
      </c>
      <c r="E2605" s="301" t="s">
        <v>4524</v>
      </c>
      <c r="F2605" t="str">
        <f t="shared" si="40"/>
        <v>ROBIOK-p; Wenna Glayce, Interleukin-17, T-helper: 8052142000</v>
      </c>
    </row>
    <row r="2606" spans="2:6" x14ac:dyDescent="0.25">
      <c r="B2606" t="s">
        <v>11566</v>
      </c>
      <c r="C2606" s="301" t="s">
        <v>10905</v>
      </c>
      <c r="D2606" s="301" t="s">
        <v>10906</v>
      </c>
      <c r="E2606" s="301" t="s">
        <v>10907</v>
      </c>
      <c r="F2606" t="str">
        <f t="shared" si="40"/>
        <v>ROCOROJOBB; COVID-19-jobbank - Roskilde: 811-1622</v>
      </c>
    </row>
    <row r="2607" spans="2:6" x14ac:dyDescent="0.25">
      <c r="B2607" t="s">
        <v>7905</v>
      </c>
      <c r="C2607" s="301" t="s">
        <v>5187</v>
      </c>
      <c r="D2607" s="301" t="s">
        <v>5188</v>
      </c>
      <c r="E2607" s="301" t="s">
        <v>574</v>
      </c>
      <c r="F2607" t="str">
        <f t="shared" si="40"/>
        <v>RODERM; Dermatologisk Afdeling - Roskilde: 105-1430</v>
      </c>
    </row>
    <row r="2608" spans="2:6" x14ac:dyDescent="0.25">
      <c r="B2608" t="s">
        <v>11547</v>
      </c>
      <c r="C2608" s="301" t="s">
        <v>10862</v>
      </c>
      <c r="D2608" s="301" t="s">
        <v>10863</v>
      </c>
      <c r="E2608" s="301" t="s">
        <v>10864</v>
      </c>
      <c r="F2608" t="str">
        <f t="shared" si="40"/>
        <v>RODERMFORS; Driftsmæs. forsk.  - Dermatologi - Rosk.: 105-1433</v>
      </c>
    </row>
    <row r="2609" spans="2:6" x14ac:dyDescent="0.25">
      <c r="B2609" t="s">
        <v>7476</v>
      </c>
      <c r="C2609" s="301">
        <v>8052125000</v>
      </c>
      <c r="D2609" s="301" t="s">
        <v>4219</v>
      </c>
      <c r="E2609" s="301" t="s">
        <v>4512</v>
      </c>
      <c r="F2609" t="str">
        <f t="shared" si="40"/>
        <v>RODERM-p; Afdelingsledelsen Reumatologi(15-000223): 8052125000</v>
      </c>
    </row>
    <row r="2610" spans="2:6" x14ac:dyDescent="0.25">
      <c r="B2610" t="s">
        <v>11451</v>
      </c>
      <c r="C2610" s="301">
        <v>8081126000</v>
      </c>
      <c r="D2610" s="301" t="s">
        <v>4219</v>
      </c>
      <c r="E2610" s="302" t="s">
        <v>10736</v>
      </c>
      <c r="F2610" t="str">
        <f t="shared" si="40"/>
        <v>RODERM-p; ANNUUM - Jonas Olsen: 8081126000</v>
      </c>
    </row>
    <row r="2611" spans="2:6" x14ac:dyDescent="0.25">
      <c r="B2611" t="s">
        <v>11450</v>
      </c>
      <c r="C2611" s="301">
        <v>8081125000</v>
      </c>
      <c r="D2611" s="301" t="s">
        <v>4219</v>
      </c>
      <c r="E2611" s="302" t="s">
        <v>10735</v>
      </c>
      <c r="F2611" t="str">
        <f t="shared" si="40"/>
        <v>RODERM-p; ANNUUM - Linnea Rishøj ThorLacius: 8081125000</v>
      </c>
    </row>
    <row r="2612" spans="2:6" x14ac:dyDescent="0.25">
      <c r="B2612" t="s">
        <v>11449</v>
      </c>
      <c r="C2612" s="301">
        <v>8081124000</v>
      </c>
      <c r="D2612" s="301" t="s">
        <v>4219</v>
      </c>
      <c r="E2612" s="302" t="s">
        <v>10734</v>
      </c>
      <c r="F2612" t="str">
        <f t="shared" si="40"/>
        <v>RODERM-p; ANNUUM - Lotte Themstrup: 8081124000</v>
      </c>
    </row>
    <row r="2613" spans="2:6" x14ac:dyDescent="0.25">
      <c r="B2613" t="s">
        <v>11452</v>
      </c>
      <c r="C2613" s="301">
        <v>8081127000</v>
      </c>
      <c r="D2613" s="301" t="s">
        <v>4219</v>
      </c>
      <c r="E2613" s="302" t="s">
        <v>10737</v>
      </c>
      <c r="F2613" t="str">
        <f t="shared" si="40"/>
        <v>RODERM-p; ANNUUM - Mattias Henning: 8081127000</v>
      </c>
    </row>
    <row r="2614" spans="2:6" x14ac:dyDescent="0.25">
      <c r="B2614" t="s">
        <v>11448</v>
      </c>
      <c r="C2614" s="301">
        <v>8081123000</v>
      </c>
      <c r="D2614" s="301" t="s">
        <v>4219</v>
      </c>
      <c r="E2614" s="302" t="s">
        <v>10733</v>
      </c>
      <c r="F2614" t="str">
        <f t="shared" si="40"/>
        <v>RODERM-p; ANNUUM - Peter Theut Riis: 8081123000</v>
      </c>
    </row>
    <row r="2615" spans="2:6" x14ac:dyDescent="0.25">
      <c r="B2615" t="s">
        <v>11453</v>
      </c>
      <c r="C2615" s="301">
        <v>8081128000</v>
      </c>
      <c r="D2615" s="301" t="s">
        <v>4219</v>
      </c>
      <c r="E2615" s="302" t="s">
        <v>10738</v>
      </c>
      <c r="F2615" t="str">
        <f t="shared" si="40"/>
        <v>RODERM-p; ANNUUM - Rune Kjærsgaard Andersen: 8081128000</v>
      </c>
    </row>
    <row r="2616" spans="2:6" x14ac:dyDescent="0.25">
      <c r="B2616" t="s">
        <v>9128</v>
      </c>
      <c r="C2616" s="301">
        <v>8052553000</v>
      </c>
      <c r="D2616" s="301" t="s">
        <v>4219</v>
      </c>
      <c r="E2616" s="304" t="s">
        <v>8559</v>
      </c>
      <c r="F2616" t="str">
        <f t="shared" si="40"/>
        <v>RODERM-p; Behandling af axillær hyperhidrose med: 8052553000</v>
      </c>
    </row>
    <row r="2617" spans="2:6" x14ac:dyDescent="0.25">
      <c r="B2617" t="s">
        <v>11413</v>
      </c>
      <c r="C2617" s="301">
        <v>8071174000</v>
      </c>
      <c r="D2617" s="301" t="s">
        <v>4219</v>
      </c>
      <c r="E2617" s="301" t="s">
        <v>10698</v>
      </c>
      <c r="F2617" t="str">
        <f t="shared" si="40"/>
        <v>RODERM-p; COBRA LP0160-1510 v/Ditte Marie Saute: 8071174000</v>
      </c>
    </row>
    <row r="2618" spans="2:6" x14ac:dyDescent="0.25">
      <c r="B2618" t="s">
        <v>9101</v>
      </c>
      <c r="C2618" s="301">
        <v>8052515000</v>
      </c>
      <c r="D2618" s="301" t="s">
        <v>4219</v>
      </c>
      <c r="E2618" s="304" t="s">
        <v>8531</v>
      </c>
      <c r="F2618" t="str">
        <f t="shared" si="40"/>
        <v>RODERM-p; Dermatophytes in rodents from pet shops: 8052515000</v>
      </c>
    </row>
    <row r="2619" spans="2:6" x14ac:dyDescent="0.25">
      <c r="B2619" t="s">
        <v>9152</v>
      </c>
      <c r="C2619" s="301">
        <v>8071117000</v>
      </c>
      <c r="D2619" s="301" t="s">
        <v>4219</v>
      </c>
      <c r="E2619" s="304" t="s">
        <v>8582</v>
      </c>
      <c r="F2619" t="str">
        <f t="shared" si="40"/>
        <v>RODERM-p; Dermtreat - Gregor Jemec samt(18-000771): 8071117000</v>
      </c>
    </row>
    <row r="2620" spans="2:6" x14ac:dyDescent="0.25">
      <c r="B2620" t="s">
        <v>7506</v>
      </c>
      <c r="C2620" s="301">
        <v>8052164000</v>
      </c>
      <c r="D2620" s="301" t="s">
        <v>4219</v>
      </c>
      <c r="E2620" s="301" t="s">
        <v>4541</v>
      </c>
      <c r="F2620" t="str">
        <f t="shared" si="40"/>
        <v>RODERM-p; Epidemi - Peter Theut Riis (18-000026): 8052164000</v>
      </c>
    </row>
    <row r="2621" spans="2:6" x14ac:dyDescent="0.25">
      <c r="B2621" t="s">
        <v>7365</v>
      </c>
      <c r="C2621" s="301">
        <v>8051928000</v>
      </c>
      <c r="D2621" s="301" t="s">
        <v>4219</v>
      </c>
      <c r="E2621" s="301" t="s">
        <v>4399</v>
      </c>
      <c r="F2621" t="str">
        <f t="shared" si="40"/>
        <v>RODERM-p; Gregor Jemec - ADVANCE: 8051928000</v>
      </c>
    </row>
    <row r="2622" spans="2:6" x14ac:dyDescent="0.25">
      <c r="B2622" t="s">
        <v>7212</v>
      </c>
      <c r="C2622" s="301">
        <v>8051222000</v>
      </c>
      <c r="D2622" s="301" t="s">
        <v>4219</v>
      </c>
      <c r="E2622" s="301" t="s">
        <v>4237</v>
      </c>
      <c r="F2622" t="str">
        <f t="shared" si="40"/>
        <v>RODERM-p; Gregor Jemec - AWARE: 8051222000</v>
      </c>
    </row>
    <row r="2623" spans="2:6" x14ac:dyDescent="0.25">
      <c r="B2623" t="s">
        <v>7458</v>
      </c>
      <c r="C2623" s="301">
        <v>8052104000</v>
      </c>
      <c r="D2623" s="301" t="s">
        <v>4219</v>
      </c>
      <c r="E2623" s="301" t="s">
        <v>4493</v>
      </c>
      <c r="F2623" t="str">
        <f t="shared" si="40"/>
        <v>RODERM-p; Gregor Jemec - Chronic hidradenitis sup.: 8052104000</v>
      </c>
    </row>
    <row r="2624" spans="2:6" x14ac:dyDescent="0.25">
      <c r="B2624" t="s">
        <v>7415</v>
      </c>
      <c r="C2624" s="301">
        <v>8052028000</v>
      </c>
      <c r="D2624" s="301" t="s">
        <v>4219</v>
      </c>
      <c r="E2624" s="301" t="s">
        <v>4452</v>
      </c>
      <c r="F2624" t="str">
        <f t="shared" si="40"/>
        <v>RODERM-p; Gregor Jemec - Forskningsfremmende midl.: 8052028000</v>
      </c>
    </row>
    <row r="2625" spans="2:6" x14ac:dyDescent="0.25">
      <c r="B2625" t="s">
        <v>7412</v>
      </c>
      <c r="C2625" s="301">
        <v>8052025000</v>
      </c>
      <c r="D2625" s="301" t="s">
        <v>4219</v>
      </c>
      <c r="E2625" s="301" t="s">
        <v>4449</v>
      </c>
      <c r="F2625" t="str">
        <f t="shared" si="40"/>
        <v>RODERM-p; Gregor Jemec - Hidradenitis Suppurativa: 8052025000</v>
      </c>
    </row>
    <row r="2626" spans="2:6" x14ac:dyDescent="0.25">
      <c r="B2626" t="s">
        <v>7474</v>
      </c>
      <c r="C2626" s="301">
        <v>8052123000</v>
      </c>
      <c r="D2626" s="301" t="s">
        <v>4219</v>
      </c>
      <c r="E2626" s="301" t="s">
        <v>4510</v>
      </c>
      <c r="F2626" t="str">
        <f t="shared" si="40"/>
        <v>RODERM-p; Gregor Jemec - Hidradenitis suppurativa: 8052123000</v>
      </c>
    </row>
    <row r="2627" spans="2:6" x14ac:dyDescent="0.25">
      <c r="B2627" t="s">
        <v>7344</v>
      </c>
      <c r="C2627" s="301">
        <v>8051901000</v>
      </c>
      <c r="D2627" s="301" t="s">
        <v>4219</v>
      </c>
      <c r="E2627" s="301" t="s">
        <v>4378</v>
      </c>
      <c r="F2627" t="str">
        <f t="shared" si="40"/>
        <v>RODERM-p; Gregor Jemec - Markedsmo. af sensortekn.: 8051901000</v>
      </c>
    </row>
    <row r="2628" spans="2:6" x14ac:dyDescent="0.25">
      <c r="B2628" t="s">
        <v>7451</v>
      </c>
      <c r="C2628" s="301">
        <v>8052096000</v>
      </c>
      <c r="D2628" s="301" t="s">
        <v>4219</v>
      </c>
      <c r="E2628" s="301" t="s">
        <v>4486</v>
      </c>
      <c r="F2628" t="str">
        <f t="shared" si="40"/>
        <v>RODERM-p; Gregor Jemec - Regeneron/dupilomab: 8052096000</v>
      </c>
    </row>
    <row r="2629" spans="2:6" x14ac:dyDescent="0.25">
      <c r="B2629" t="s">
        <v>7422</v>
      </c>
      <c r="C2629" s="301">
        <v>8052049000</v>
      </c>
      <c r="D2629" s="301" t="s">
        <v>4219</v>
      </c>
      <c r="E2629" s="301" t="s">
        <v>4459</v>
      </c>
      <c r="F2629" t="str">
        <f t="shared" si="40"/>
        <v>RODERM-p; Gregor Jemec - Sårvisitation og forskni.: 8052049000</v>
      </c>
    </row>
    <row r="2630" spans="2:6" x14ac:dyDescent="0.25">
      <c r="B2630" t="s">
        <v>7705</v>
      </c>
      <c r="C2630" s="301">
        <v>8052445000</v>
      </c>
      <c r="D2630" s="301" t="s">
        <v>4219</v>
      </c>
      <c r="E2630" s="301" t="s">
        <v>4743</v>
      </c>
      <c r="F2630" t="str">
        <f t="shared" si="40"/>
        <v>RODERM-p; Gregor Jemec , Dermis  (17- 001186): 8052445000</v>
      </c>
    </row>
    <row r="2631" spans="2:6" x14ac:dyDescent="0.25">
      <c r="B2631" t="s">
        <v>7620</v>
      </c>
      <c r="C2631" s="301">
        <v>8052341000</v>
      </c>
      <c r="D2631" s="301" t="s">
        <v>4219</v>
      </c>
      <c r="E2631" s="301" t="s">
        <v>4659</v>
      </c>
      <c r="F2631" t="str">
        <f t="shared" si="40"/>
        <v>RODERM-p; Gregor Jemec, EUROSTAD (17-000315): 8052341000</v>
      </c>
    </row>
    <row r="2632" spans="2:6" x14ac:dyDescent="0.25">
      <c r="B2632" t="s">
        <v>7615</v>
      </c>
      <c r="C2632" s="301">
        <v>8052333000</v>
      </c>
      <c r="D2632" s="301" t="s">
        <v>4219</v>
      </c>
      <c r="E2632" s="301" t="s">
        <v>4652</v>
      </c>
      <c r="F2632" t="str">
        <f t="shared" si="40"/>
        <v>RODERM-p; Gregor Jemec, SHARPS (17-000366): 8052333000</v>
      </c>
    </row>
    <row r="2633" spans="2:6" x14ac:dyDescent="0.25">
      <c r="B2633" t="s">
        <v>7202</v>
      </c>
      <c r="C2633" s="301">
        <v>8051138000</v>
      </c>
      <c r="D2633" s="301" t="s">
        <v>4219</v>
      </c>
      <c r="E2633" s="301" t="s">
        <v>4220</v>
      </c>
      <c r="F2633" t="str">
        <f t="shared" si="40"/>
        <v>RODERM-p; Gregor Jermec - Dermatolog. forskn.konto: 8051138000</v>
      </c>
    </row>
    <row r="2634" spans="2:6" x14ac:dyDescent="0.25">
      <c r="B2634" t="s">
        <v>7738</v>
      </c>
      <c r="C2634" s="301">
        <v>8052493000</v>
      </c>
      <c r="D2634" s="301" t="s">
        <v>4219</v>
      </c>
      <c r="E2634" s="304" t="s">
        <v>4776</v>
      </c>
      <c r="F2634" t="str">
        <f t="shared" si="40"/>
        <v>RODERM-p; GWA studies on common dermatological di.: 8052493000</v>
      </c>
    </row>
    <row r="2635" spans="2:6" x14ac:dyDescent="0.25">
      <c r="B2635" t="s">
        <v>7749</v>
      </c>
      <c r="C2635" s="301">
        <v>8071104000</v>
      </c>
      <c r="D2635" s="301" t="s">
        <v>4219</v>
      </c>
      <c r="E2635" s="304" t="s">
        <v>4788</v>
      </c>
      <c r="F2635" t="str">
        <f t="shared" ref="F2635:F2698" si="41">CONCATENATE(D2635,";"," ",E2635,":"," ",C2635)</f>
        <v>RODERM-p; HS0001 v/Gregor Jemec (18-000026): 8071104000</v>
      </c>
    </row>
    <row r="2636" spans="2:6" x14ac:dyDescent="0.25">
      <c r="B2636" t="s">
        <v>7755</v>
      </c>
      <c r="C2636" s="301">
        <v>8071110000</v>
      </c>
      <c r="D2636" s="301" t="s">
        <v>4219</v>
      </c>
      <c r="E2636" s="304" t="s">
        <v>4794</v>
      </c>
      <c r="F2636" t="str">
        <f t="shared" si="41"/>
        <v>RODERM-p; IFX-1-P2.4v/Gregor Jemec (18-000682): 8071110000</v>
      </c>
    </row>
    <row r="2637" spans="2:6" x14ac:dyDescent="0.25">
      <c r="B2637" t="s">
        <v>9086</v>
      </c>
      <c r="C2637" s="301">
        <v>8052300000</v>
      </c>
      <c r="D2637" s="301" t="s">
        <v>4219</v>
      </c>
      <c r="E2637" s="301" t="s">
        <v>8519</v>
      </c>
      <c r="F2637" t="str">
        <f t="shared" si="41"/>
        <v>RODERM-p; Internt RSSF Outcome measuremendts in H.: 8052300000</v>
      </c>
    </row>
    <row r="2638" spans="2:6" x14ac:dyDescent="0.25">
      <c r="B2638" t="s">
        <v>9115</v>
      </c>
      <c r="C2638" s="301">
        <v>8052537000</v>
      </c>
      <c r="D2638" s="301" t="s">
        <v>4219</v>
      </c>
      <c r="E2638" s="304" t="s">
        <v>8546</v>
      </c>
      <c r="F2638" t="str">
        <f t="shared" si="41"/>
        <v>RODERM-p; Internt RSSF Research into the individua: 8052537000</v>
      </c>
    </row>
    <row r="2639" spans="2:6" x14ac:dyDescent="0.25">
      <c r="B2639" t="s">
        <v>11340</v>
      </c>
      <c r="C2639" s="307">
        <v>8052844000</v>
      </c>
      <c r="D2639" s="301" t="s">
        <v>4219</v>
      </c>
      <c r="E2639" s="301" t="s">
        <v>10649</v>
      </c>
      <c r="F2639" t="str">
        <f t="shared" si="41"/>
        <v>RODERM-p; Intralesional Diode Laser Treatment of T: 8052844000</v>
      </c>
    </row>
    <row r="2640" spans="2:6" x14ac:dyDescent="0.25">
      <c r="B2640" t="s">
        <v>7561</v>
      </c>
      <c r="C2640" s="301">
        <v>8052242000</v>
      </c>
      <c r="D2640" s="301" t="s">
        <v>4219</v>
      </c>
      <c r="E2640" s="301" t="s">
        <v>4596</v>
      </c>
      <c r="F2640" t="str">
        <f t="shared" si="41"/>
        <v>RODERM-p; Jonas Olsen,  Den kutane mikrovaskulatu.: 8052242000</v>
      </c>
    </row>
    <row r="2641" spans="2:6" x14ac:dyDescent="0.25">
      <c r="B2641" t="s">
        <v>7634</v>
      </c>
      <c r="C2641" s="301">
        <v>8052358000</v>
      </c>
      <c r="D2641" s="301" t="s">
        <v>4219</v>
      </c>
      <c r="E2641" s="301" t="s">
        <v>4672</v>
      </c>
      <c r="F2641" t="str">
        <f t="shared" si="41"/>
        <v>RODERM-p; Jonas Olsen, Vascular changes in basal : 8052358000</v>
      </c>
    </row>
    <row r="2642" spans="2:6" x14ac:dyDescent="0.25">
      <c r="B2642" t="s">
        <v>7514</v>
      </c>
      <c r="C2642" s="301">
        <v>8052176000</v>
      </c>
      <c r="D2642" s="301" t="s">
        <v>4219</v>
      </c>
      <c r="E2642" s="301" t="s">
        <v>4550</v>
      </c>
      <c r="F2642" t="str">
        <f t="shared" si="41"/>
        <v>RODERM-p; Kian Zarchi - Ulcus cruris, prævalens: 8052176000</v>
      </c>
    </row>
    <row r="2643" spans="2:6" x14ac:dyDescent="0.25">
      <c r="B2643" t="s">
        <v>7525</v>
      </c>
      <c r="C2643" s="301">
        <v>8052187000</v>
      </c>
      <c r="D2643" s="301" t="s">
        <v>4219</v>
      </c>
      <c r="E2643" s="301" t="s">
        <v>4550</v>
      </c>
      <c r="F2643" t="str">
        <f t="shared" si="41"/>
        <v>RODERM-p; Kian Zarchi - Ulcus cruris, prævalens: 8052187000</v>
      </c>
    </row>
    <row r="2644" spans="2:6" x14ac:dyDescent="0.25">
      <c r="B2644" t="s">
        <v>9164</v>
      </c>
      <c r="C2644" s="301">
        <v>8071130000</v>
      </c>
      <c r="D2644" s="301" t="s">
        <v>4219</v>
      </c>
      <c r="E2644" s="301" t="s">
        <v>8593</v>
      </c>
      <c r="F2644" t="str">
        <f t="shared" si="41"/>
        <v>RODERM-p; Kristina Ibler (19-000321): 8071130000</v>
      </c>
    </row>
    <row r="2645" spans="2:6" x14ac:dyDescent="0.25">
      <c r="B2645" t="s">
        <v>7361</v>
      </c>
      <c r="C2645" s="301">
        <v>8051922000</v>
      </c>
      <c r="D2645" s="301" t="s">
        <v>4219</v>
      </c>
      <c r="E2645" s="301" t="s">
        <v>4395</v>
      </c>
      <c r="F2645" t="str">
        <f t="shared" si="41"/>
        <v>RODERM-p; Lars Munck - Amgen Colitis Ulcerosa: 8051922000</v>
      </c>
    </row>
    <row r="2646" spans="2:6" x14ac:dyDescent="0.25">
      <c r="B2646" t="s">
        <v>7527</v>
      </c>
      <c r="C2646" s="301">
        <v>8052189000</v>
      </c>
      <c r="D2646" s="301" t="s">
        <v>4219</v>
      </c>
      <c r="E2646" s="301" t="s">
        <v>4562</v>
      </c>
      <c r="F2646" t="str">
        <f t="shared" si="41"/>
        <v>RODERM-p; Lotte Themstrup - Vascular Structures i.: 8052189000</v>
      </c>
    </row>
    <row r="2647" spans="2:6" x14ac:dyDescent="0.25">
      <c r="B2647" t="s">
        <v>7717</v>
      </c>
      <c r="C2647" s="301">
        <v>8052459000</v>
      </c>
      <c r="D2647" s="301" t="s">
        <v>4219</v>
      </c>
      <c r="E2647" s="309" t="s">
        <v>4755</v>
      </c>
      <c r="F2647" t="str">
        <f t="shared" si="41"/>
        <v>RODERM-p; Michael Heidenheim,Symposium (18-000026): 8052459000</v>
      </c>
    </row>
    <row r="2648" spans="2:6" x14ac:dyDescent="0.25">
      <c r="B2648" t="s">
        <v>10016</v>
      </c>
      <c r="C2648" s="301">
        <v>8071140000</v>
      </c>
      <c r="D2648" s="301" t="s">
        <v>4219</v>
      </c>
      <c r="E2648" s="301" t="s">
        <v>9602</v>
      </c>
      <c r="F2648" t="str">
        <f t="shared" si="41"/>
        <v>RODERM-p; Nova v/Gregor Jemec (19-000398): 8071140000</v>
      </c>
    </row>
    <row r="2649" spans="2:6" x14ac:dyDescent="0.25">
      <c r="B2649" t="s">
        <v>7464</v>
      </c>
      <c r="C2649" s="301">
        <v>8052110000</v>
      </c>
      <c r="D2649" s="301" t="s">
        <v>4219</v>
      </c>
      <c r="E2649" s="301" t="s">
        <v>4499</v>
      </c>
      <c r="F2649" t="str">
        <f t="shared" si="41"/>
        <v>RODERM-p; Peter Riis Mikkelsen - Ph.d. vedr. Epide: 8052110000</v>
      </c>
    </row>
    <row r="2650" spans="2:6" x14ac:dyDescent="0.25">
      <c r="B2650" t="s">
        <v>7384</v>
      </c>
      <c r="C2650" s="301">
        <v>8051974000</v>
      </c>
      <c r="D2650" s="301" t="s">
        <v>4219</v>
      </c>
      <c r="E2650" s="301" t="s">
        <v>4419</v>
      </c>
      <c r="F2650" t="str">
        <f t="shared" si="41"/>
        <v>RODERM-p; Ph.d. stud Hans Christian Ring: 8051974000</v>
      </c>
    </row>
    <row r="2651" spans="2:6" x14ac:dyDescent="0.25">
      <c r="B2651" t="s">
        <v>7391</v>
      </c>
      <c r="C2651" s="301">
        <v>8051984000</v>
      </c>
      <c r="D2651" s="301" t="s">
        <v>4219</v>
      </c>
      <c r="E2651" s="301" t="s">
        <v>4419</v>
      </c>
      <c r="F2651" t="str">
        <f t="shared" si="41"/>
        <v>RODERM-p; Ph.d. stud Hans Christian Ring: 8051984000</v>
      </c>
    </row>
    <row r="2652" spans="2:6" x14ac:dyDescent="0.25">
      <c r="B2652" t="s">
        <v>9170</v>
      </c>
      <c r="C2652" s="301">
        <v>8071136000</v>
      </c>
      <c r="D2652" s="301" t="s">
        <v>4219</v>
      </c>
      <c r="E2652" s="301" t="s">
        <v>8599</v>
      </c>
      <c r="F2652" t="str">
        <f t="shared" si="41"/>
        <v>RODERM-p; Platform v/Gregor Jemec (19-000353): 8071136000</v>
      </c>
    </row>
    <row r="2653" spans="2:6" x14ac:dyDescent="0.25">
      <c r="B2653" t="s">
        <v>11397</v>
      </c>
      <c r="C2653" s="301">
        <v>8071151000</v>
      </c>
      <c r="D2653" s="301" t="s">
        <v>4219</v>
      </c>
      <c r="E2653" s="301" t="s">
        <v>10682</v>
      </c>
      <c r="F2653" t="str">
        <f t="shared" si="41"/>
        <v>RODERM-p; Projekt CFZ533H12201BCv/Gregor Jemec (19: 8071151000</v>
      </c>
    </row>
    <row r="2654" spans="2:6" x14ac:dyDescent="0.25">
      <c r="B2654" t="s">
        <v>10017</v>
      </c>
      <c r="C2654" s="301">
        <v>8071150000</v>
      </c>
      <c r="D2654" s="301" t="s">
        <v>4219</v>
      </c>
      <c r="E2654" s="301" t="s">
        <v>9603</v>
      </c>
      <c r="F2654" t="str">
        <f t="shared" si="41"/>
        <v>RODERM-p; Projekt CSL 324 -Gregor Jemec(18-001087): 8071150000</v>
      </c>
    </row>
    <row r="2655" spans="2:6" x14ac:dyDescent="0.25">
      <c r="B2655" t="s">
        <v>11419</v>
      </c>
      <c r="C2655" s="301">
        <v>8071181000</v>
      </c>
      <c r="D2655" s="301" t="s">
        <v>4219</v>
      </c>
      <c r="E2655" s="301" t="s">
        <v>10704</v>
      </c>
      <c r="F2655" t="str">
        <f t="shared" si="41"/>
        <v>RODERM-p; Projekt HS0003 v/Greger Jemec: 8071181000</v>
      </c>
    </row>
    <row r="2656" spans="2:6" x14ac:dyDescent="0.25">
      <c r="B2656" t="s">
        <v>9124</v>
      </c>
      <c r="C2656" s="301">
        <v>8052549000</v>
      </c>
      <c r="D2656" s="301" t="s">
        <v>4219</v>
      </c>
      <c r="E2656" s="304" t="s">
        <v>8555</v>
      </c>
      <c r="F2656" t="str">
        <f t="shared" si="41"/>
        <v>RODERM-p; Projekt M18-891 Measure Up v/Gregor : 8052549000</v>
      </c>
    </row>
    <row r="2657" spans="2:6" x14ac:dyDescent="0.25">
      <c r="B2657" t="s">
        <v>11247</v>
      </c>
      <c r="C2657" s="307">
        <v>8052726000</v>
      </c>
      <c r="D2657" s="301" t="s">
        <v>4219</v>
      </c>
      <c r="E2657" s="301" t="s">
        <v>10560</v>
      </c>
      <c r="F2657" t="str">
        <f t="shared" si="41"/>
        <v>RODERM-p; Research into the genetics of hyperhidro: 8052726000</v>
      </c>
    </row>
    <row r="2658" spans="2:6" x14ac:dyDescent="0.25">
      <c r="B2658" t="s">
        <v>11253</v>
      </c>
      <c r="C2658" s="307">
        <v>8052734000</v>
      </c>
      <c r="D2658" s="301" t="s">
        <v>4219</v>
      </c>
      <c r="E2658" s="301" t="s">
        <v>10566</v>
      </c>
      <c r="F2658" t="str">
        <f t="shared" si="41"/>
        <v>RODERM-p; Trial Nation Grant 2020 v/Gregor Jemec: 8052734000</v>
      </c>
    </row>
    <row r="2659" spans="2:6" x14ac:dyDescent="0.25">
      <c r="B2659" t="s">
        <v>9070</v>
      </c>
      <c r="C2659" s="301">
        <v>8051125000</v>
      </c>
      <c r="D2659" s="301" t="s">
        <v>4219</v>
      </c>
      <c r="E2659" s="301" t="s">
        <v>8511</v>
      </c>
      <c r="F2659" t="str">
        <f t="shared" si="41"/>
        <v>RODERM-p; TROPHEA TRO-SA01 v/Gregor Jemec: 8051125000</v>
      </c>
    </row>
    <row r="2660" spans="2:6" x14ac:dyDescent="0.25">
      <c r="B2660" t="s">
        <v>11318</v>
      </c>
      <c r="C2660" s="307">
        <v>8052818000</v>
      </c>
      <c r="D2660" s="301" t="s">
        <v>4219</v>
      </c>
      <c r="E2660" s="301" t="s">
        <v>10628</v>
      </c>
      <c r="F2660" t="str">
        <f t="shared" si="41"/>
        <v>RODERM-p; Vaskulære ændringer i basalcellekræft: 8052818000</v>
      </c>
    </row>
    <row r="2661" spans="2:6" x14ac:dyDescent="0.25">
      <c r="B2661" t="s">
        <v>7964</v>
      </c>
      <c r="C2661" s="306" t="s">
        <v>5302</v>
      </c>
      <c r="D2661" s="301" t="s">
        <v>5303</v>
      </c>
      <c r="E2661" s="301" t="s">
        <v>575</v>
      </c>
      <c r="F2661" t="str">
        <f t="shared" si="41"/>
        <v>RODRIF; Driftsafdelingen - Roskilde-Køge: 811-1515</v>
      </c>
    </row>
    <row r="2662" spans="2:6" x14ac:dyDescent="0.25">
      <c r="B2662" t="s">
        <v>7910</v>
      </c>
      <c r="C2662" s="301" t="s">
        <v>5200</v>
      </c>
      <c r="D2662" s="301" t="s">
        <v>5201</v>
      </c>
      <c r="E2662" s="301" t="s">
        <v>5202</v>
      </c>
      <c r="F2662" t="str">
        <f t="shared" si="41"/>
        <v>RODRIFGART; Gartner - Drift - Roskilde (K): 105-1526</v>
      </c>
    </row>
    <row r="2663" spans="2:6" x14ac:dyDescent="0.25">
      <c r="B2663" t="s">
        <v>7914</v>
      </c>
      <c r="C2663" s="301" t="s">
        <v>5210</v>
      </c>
      <c r="D2663" s="301" t="s">
        <v>5211</v>
      </c>
      <c r="E2663" s="301" t="s">
        <v>5212</v>
      </c>
      <c r="F2663" t="str">
        <f t="shared" si="41"/>
        <v>RODRIFINFO; Informationen - Drift - Roskilde: 105-1530</v>
      </c>
    </row>
    <row r="2664" spans="2:6" x14ac:dyDescent="0.25">
      <c r="B2664" t="s">
        <v>10018</v>
      </c>
      <c r="C2664" s="301" t="s">
        <v>9604</v>
      </c>
      <c r="D2664" s="301" t="s">
        <v>9605</v>
      </c>
      <c r="E2664" s="301" t="s">
        <v>9606</v>
      </c>
      <c r="F2664" t="str">
        <f t="shared" si="41"/>
        <v>RODRIFSERV; Serviceafsnit - Drift - Roskilde: 105-1563</v>
      </c>
    </row>
    <row r="2665" spans="2:6" x14ac:dyDescent="0.25">
      <c r="B2665" t="s">
        <v>10019</v>
      </c>
      <c r="C2665" s="301" t="s">
        <v>9607</v>
      </c>
      <c r="D2665" s="301" t="s">
        <v>9608</v>
      </c>
      <c r="E2665" s="301" t="s">
        <v>9609</v>
      </c>
      <c r="F2665" t="str">
        <f t="shared" si="41"/>
        <v>RODRIFSERV-j; Drift - Serviceafsnit - Roskilde: 105-1565j</v>
      </c>
    </row>
    <row r="2666" spans="2:6" x14ac:dyDescent="0.25">
      <c r="B2666" t="s">
        <v>7909</v>
      </c>
      <c r="C2666" s="301" t="s">
        <v>5197</v>
      </c>
      <c r="D2666" s="301" t="s">
        <v>5198</v>
      </c>
      <c r="E2666" s="301" t="s">
        <v>5199</v>
      </c>
      <c r="F2666" t="str">
        <f t="shared" si="41"/>
        <v>RODRIFTEKN; Teknik - Drift - Roskilde: 105-1525</v>
      </c>
    </row>
    <row r="2667" spans="2:6" x14ac:dyDescent="0.25">
      <c r="B2667" t="s">
        <v>7912</v>
      </c>
      <c r="C2667" s="301" t="s">
        <v>5205</v>
      </c>
      <c r="D2667" s="301" t="s">
        <v>5206</v>
      </c>
      <c r="E2667" s="301" t="s">
        <v>5207</v>
      </c>
      <c r="F2667" t="str">
        <f t="shared" si="41"/>
        <v>RODRIFVÆGT; Vægtertjenesten - Drift - Roskilde: 105-1528</v>
      </c>
    </row>
    <row r="2668" spans="2:6" x14ac:dyDescent="0.25">
      <c r="B2668" t="s">
        <v>11548</v>
      </c>
      <c r="C2668" s="301" t="s">
        <v>10865</v>
      </c>
      <c r="D2668" s="301" t="s">
        <v>5366</v>
      </c>
      <c r="E2668" s="301" t="s">
        <v>5367</v>
      </c>
      <c r="F2668" t="str">
        <f t="shared" si="41"/>
        <v>ROGENEFARM; Klinisk Farmakologisk Enhed: 105-1680</v>
      </c>
    </row>
    <row r="2669" spans="2:6" x14ac:dyDescent="0.25">
      <c r="B2669" t="s">
        <v>7987</v>
      </c>
      <c r="C2669" s="301" t="s">
        <v>5365</v>
      </c>
      <c r="D2669" s="301" t="s">
        <v>5366</v>
      </c>
      <c r="E2669" s="301" t="s">
        <v>5367</v>
      </c>
      <c r="F2669" t="str">
        <f t="shared" si="41"/>
        <v>ROGENEFARM; Klinisk Farmakologisk Enhed: 811-1680</v>
      </c>
    </row>
    <row r="2670" spans="2:6" x14ac:dyDescent="0.25">
      <c r="B2670" t="s">
        <v>7990</v>
      </c>
      <c r="C2670" s="306" t="s">
        <v>5376</v>
      </c>
      <c r="D2670" s="301" t="s">
        <v>5377</v>
      </c>
      <c r="E2670" s="301" t="s">
        <v>5378</v>
      </c>
      <c r="F2670" t="str">
        <f t="shared" si="41"/>
        <v>ROGENEFEIT; Festival og IT undervisning (K): 811-1701</v>
      </c>
    </row>
    <row r="2671" spans="2:6" x14ac:dyDescent="0.25">
      <c r="B2671" t="s">
        <v>7977</v>
      </c>
      <c r="C2671" s="306" t="s">
        <v>5337</v>
      </c>
      <c r="D2671" s="301" t="s">
        <v>5338</v>
      </c>
      <c r="E2671" s="301" t="s">
        <v>5339</v>
      </c>
      <c r="F2671" t="str">
        <f t="shared" si="41"/>
        <v>ROGENEKVAL; Kvaliltetsarbejde (K): 811-1657</v>
      </c>
    </row>
    <row r="2672" spans="2:6" x14ac:dyDescent="0.25">
      <c r="B2672" t="s">
        <v>7978</v>
      </c>
      <c r="C2672" s="301" t="s">
        <v>5340</v>
      </c>
      <c r="D2672" s="301" t="s">
        <v>5341</v>
      </c>
      <c r="E2672" s="301" t="s">
        <v>5342</v>
      </c>
      <c r="F2672" t="str">
        <f t="shared" si="41"/>
        <v>ROGENELÆEE; Lægesekretærelever - Generel - Roskilde: 811-1659</v>
      </c>
    </row>
    <row r="2673" spans="2:6" x14ac:dyDescent="0.25">
      <c r="B2673" t="s">
        <v>7981</v>
      </c>
      <c r="C2673" s="306" t="s">
        <v>5349</v>
      </c>
      <c r="D2673" s="301" t="s">
        <v>5350</v>
      </c>
      <c r="E2673" s="301" t="s">
        <v>5351</v>
      </c>
      <c r="F2673" t="str">
        <f t="shared" si="41"/>
        <v>ROGENEORGP; Organisationspuljen (K): 811-1666</v>
      </c>
    </row>
    <row r="2674" spans="2:6" x14ac:dyDescent="0.25">
      <c r="B2674" t="s">
        <v>11470</v>
      </c>
      <c r="C2674" s="301">
        <v>8081145000</v>
      </c>
      <c r="D2674" s="301" t="s">
        <v>4698</v>
      </c>
      <c r="E2674" s="302" t="s">
        <v>10755</v>
      </c>
      <c r="F2674" t="str">
        <f t="shared" si="41"/>
        <v>ROGENE-p; ANNUUM - Benjamin Skov Kaas-Hansen: 8081145000</v>
      </c>
    </row>
    <row r="2675" spans="2:6" x14ac:dyDescent="0.25">
      <c r="B2675" t="s">
        <v>11469</v>
      </c>
      <c r="C2675" s="301">
        <v>8081144000</v>
      </c>
      <c r="D2675" s="301" t="s">
        <v>4698</v>
      </c>
      <c r="E2675" s="302" t="s">
        <v>10754</v>
      </c>
      <c r="F2675" t="str">
        <f t="shared" si="41"/>
        <v>ROGENE-p; ANNUUM - Louise Schow Guski: 8081144000</v>
      </c>
    </row>
    <row r="2676" spans="2:6" x14ac:dyDescent="0.25">
      <c r="B2676" t="s">
        <v>7686</v>
      </c>
      <c r="C2676" s="301">
        <v>8052426000</v>
      </c>
      <c r="D2676" s="301" t="s">
        <v>4698</v>
      </c>
      <c r="E2676" s="303" t="s">
        <v>4725</v>
      </c>
      <c r="F2676" t="str">
        <f t="shared" si="41"/>
        <v>ROGENE-p; Benjamin Skov Kaas-Hansen, Data Mining: 8052426000</v>
      </c>
    </row>
    <row r="2677" spans="2:6" x14ac:dyDescent="0.25">
      <c r="B2677" t="s">
        <v>9109</v>
      </c>
      <c r="C2677" s="301">
        <v>8052525000</v>
      </c>
      <c r="D2677" s="301" t="s">
        <v>4698</v>
      </c>
      <c r="E2677" s="304" t="s">
        <v>8540</v>
      </c>
      <c r="F2677" t="str">
        <f t="shared" si="41"/>
        <v>ROGENE-p; CAPAN v/Bibi Hølge-Hazelton (18-000060): 8052525000</v>
      </c>
    </row>
    <row r="2678" spans="2:6" x14ac:dyDescent="0.25">
      <c r="B2678" t="s">
        <v>9129</v>
      </c>
      <c r="C2678" s="301">
        <v>8052554000</v>
      </c>
      <c r="D2678" s="301" t="s">
        <v>4698</v>
      </c>
      <c r="E2678" s="304" t="s">
        <v>8560</v>
      </c>
      <c r="F2678" t="str">
        <f t="shared" si="41"/>
        <v>ROGENE-p; Effekt og sikkerhed af Standard behandl.: 8052554000</v>
      </c>
    </row>
    <row r="2679" spans="2:6" x14ac:dyDescent="0.25">
      <c r="B2679" t="s">
        <v>11236</v>
      </c>
      <c r="C2679" s="307">
        <v>8052712000</v>
      </c>
      <c r="D2679" s="301" t="s">
        <v>4698</v>
      </c>
      <c r="E2679" s="301" t="s">
        <v>10548</v>
      </c>
      <c r="F2679" t="str">
        <f t="shared" si="41"/>
        <v>ROGENE-p; Efficacy and Safety in Standard Drug Tre: 8052712000</v>
      </c>
    </row>
    <row r="2680" spans="2:6" x14ac:dyDescent="0.25">
      <c r="B2680" t="s">
        <v>7679</v>
      </c>
      <c r="C2680" s="301">
        <v>8052417000</v>
      </c>
      <c r="D2680" s="301" t="s">
        <v>4698</v>
      </c>
      <c r="E2680" s="303" t="s">
        <v>4718</v>
      </c>
      <c r="F2680" t="str">
        <f t="shared" si="41"/>
        <v>ROGENE-p; Gesche Jürgens, Effekt og sikkerhed af: 8052417000</v>
      </c>
    </row>
    <row r="2681" spans="2:6" x14ac:dyDescent="0.25">
      <c r="B2681" t="s">
        <v>9090</v>
      </c>
      <c r="C2681" s="301">
        <v>8052495000</v>
      </c>
      <c r="D2681" s="301" t="s">
        <v>4698</v>
      </c>
      <c r="E2681" s="304" t="s">
        <v>4777</v>
      </c>
      <c r="F2681" t="str">
        <f t="shared" si="41"/>
        <v>ROGENE-p; NUCAP v/Bibi Hølge-Hazelton (18-000060): 8052495000</v>
      </c>
    </row>
    <row r="2682" spans="2:6" x14ac:dyDescent="0.25">
      <c r="B2682" t="s">
        <v>11326</v>
      </c>
      <c r="C2682" s="307">
        <v>8052828000</v>
      </c>
      <c r="D2682" s="301" t="s">
        <v>4698</v>
      </c>
      <c r="E2682" s="301" t="s">
        <v>10635</v>
      </c>
      <c r="F2682" t="str">
        <f t="shared" si="41"/>
        <v>ROGENE-p; Sex and Psychopharmacology. Mastering: 8052828000</v>
      </c>
    </row>
    <row r="2683" spans="2:6" x14ac:dyDescent="0.25">
      <c r="B2683" t="s">
        <v>7660</v>
      </c>
      <c r="C2683" s="301">
        <v>8052391000</v>
      </c>
      <c r="D2683" s="301" t="s">
        <v>4698</v>
      </c>
      <c r="E2683" s="303" t="s">
        <v>4699</v>
      </c>
      <c r="F2683" t="str">
        <f t="shared" si="41"/>
        <v>ROGENE-p; Stig Ejdrup Andersen - BigTe (17-000767): 8052391000</v>
      </c>
    </row>
    <row r="2684" spans="2:6" x14ac:dyDescent="0.25">
      <c r="B2684" t="s">
        <v>9077</v>
      </c>
      <c r="C2684" s="301">
        <v>8051982000</v>
      </c>
      <c r="D2684" s="301" t="s">
        <v>4698</v>
      </c>
      <c r="E2684" s="301" t="s">
        <v>4425</v>
      </c>
      <c r="F2684" t="str">
        <f t="shared" si="41"/>
        <v>ROGENE-p; Stig Ejdrup Andersen Overlæge ph.d.: 8051982000</v>
      </c>
    </row>
    <row r="2685" spans="2:6" x14ac:dyDescent="0.25">
      <c r="B2685" t="s">
        <v>7673</v>
      </c>
      <c r="C2685" s="301">
        <v>8052409000</v>
      </c>
      <c r="D2685" s="301" t="s">
        <v>4698</v>
      </c>
      <c r="E2685" s="303" t="s">
        <v>4712</v>
      </c>
      <c r="F2685" t="str">
        <f t="shared" si="41"/>
        <v>ROGENE-p; Susanne Friis , Implementering af sundh.: 8052409000</v>
      </c>
    </row>
    <row r="2686" spans="2:6" x14ac:dyDescent="0.25">
      <c r="B2686" t="s">
        <v>9074</v>
      </c>
      <c r="C2686" s="301">
        <v>8051666000</v>
      </c>
      <c r="D2686" s="301" t="s">
        <v>4698</v>
      </c>
      <c r="E2686" s="301" t="s">
        <v>4289</v>
      </c>
      <c r="F2686" t="str">
        <f t="shared" si="41"/>
        <v>ROGENE-p; Thora S. Thomsen - Post.doc.: 8051666000</v>
      </c>
    </row>
    <row r="2687" spans="2:6" x14ac:dyDescent="0.25">
      <c r="B2687" t="s">
        <v>7986</v>
      </c>
      <c r="C2687" s="301" t="s">
        <v>5362</v>
      </c>
      <c r="D2687" s="301" t="s">
        <v>5363</v>
      </c>
      <c r="E2687" s="301" t="s">
        <v>5364</v>
      </c>
      <c r="F2687" t="str">
        <f t="shared" si="41"/>
        <v>ROGENEPRA1; Læ. int. alm. med/Fa1 - Ge. - Rosk.-Køge: 811-1676</v>
      </c>
    </row>
    <row r="2688" spans="2:6" x14ac:dyDescent="0.25">
      <c r="B2688" t="s">
        <v>11563</v>
      </c>
      <c r="C2688" s="301" t="s">
        <v>10901</v>
      </c>
      <c r="D2688" s="301" t="s">
        <v>5357</v>
      </c>
      <c r="E2688" s="301" t="s">
        <v>5358</v>
      </c>
      <c r="F2688" t="str">
        <f t="shared" si="41"/>
        <v>ROGENEPRKO; Praksiskonsulenter - Gen. - Rosk.-Køge: 811-1296</v>
      </c>
    </row>
    <row r="2689" spans="2:6" x14ac:dyDescent="0.25">
      <c r="B2689" t="s">
        <v>11564</v>
      </c>
      <c r="C2689" s="301" t="s">
        <v>10902</v>
      </c>
      <c r="D2689" s="301" t="s">
        <v>5357</v>
      </c>
      <c r="E2689" s="301" t="s">
        <v>5358</v>
      </c>
      <c r="F2689" t="str">
        <f t="shared" si="41"/>
        <v>ROGENEPRKO; Praksiskonsulenter - Gen. - Rosk.-Køge: 811-1590</v>
      </c>
    </row>
    <row r="2690" spans="2:6" x14ac:dyDescent="0.25">
      <c r="B2690" t="s">
        <v>7984</v>
      </c>
      <c r="C2690" s="301" t="s">
        <v>5356</v>
      </c>
      <c r="D2690" s="301" t="s">
        <v>5357</v>
      </c>
      <c r="E2690" s="301" t="s">
        <v>5358</v>
      </c>
      <c r="F2690" t="str">
        <f t="shared" si="41"/>
        <v>ROGENEPRKO; Praksiskonsulenter - Gen. - Rosk.-Køge: 811-1672</v>
      </c>
    </row>
    <row r="2691" spans="2:6" x14ac:dyDescent="0.25">
      <c r="B2691" t="s">
        <v>7976</v>
      </c>
      <c r="C2691" s="306" t="s">
        <v>5334</v>
      </c>
      <c r="D2691" s="301" t="s">
        <v>5335</v>
      </c>
      <c r="E2691" s="301" t="s">
        <v>5336</v>
      </c>
      <c r="F2691" t="str">
        <f t="shared" si="41"/>
        <v>ROGENESYVU; Sygeplejens Videregående Udd. ((K): 811-1655</v>
      </c>
    </row>
    <row r="2692" spans="2:6" x14ac:dyDescent="0.25">
      <c r="B2692" t="s">
        <v>7975</v>
      </c>
      <c r="C2692" s="301" t="s">
        <v>5331</v>
      </c>
      <c r="D2692" s="301" t="s">
        <v>5332</v>
      </c>
      <c r="E2692" s="301" t="s">
        <v>5333</v>
      </c>
      <c r="F2692" t="str">
        <f t="shared" si="41"/>
        <v>ROGENEUDDA; Uddannelseskonsulenter - Generel - Nord: 811-1654</v>
      </c>
    </row>
    <row r="2693" spans="2:6" x14ac:dyDescent="0.25">
      <c r="B2693" t="s">
        <v>7973</v>
      </c>
      <c r="C2693" s="301" t="s">
        <v>5325</v>
      </c>
      <c r="D2693" s="301" t="s">
        <v>5326</v>
      </c>
      <c r="E2693" s="301" t="s">
        <v>5327</v>
      </c>
      <c r="F2693" t="str">
        <f t="shared" si="41"/>
        <v>ROGENEUNIV; Universitetsfunk. - Gener. - Rosk.-Køge: 811-1651</v>
      </c>
    </row>
    <row r="2694" spans="2:6" x14ac:dyDescent="0.25">
      <c r="B2694" t="s">
        <v>7904</v>
      </c>
      <c r="C2694" s="301" t="s">
        <v>5184</v>
      </c>
      <c r="D2694" s="301" t="s">
        <v>5185</v>
      </c>
      <c r="E2694" s="301" t="s">
        <v>5186</v>
      </c>
      <c r="F2694" t="str">
        <f t="shared" si="41"/>
        <v>ROGERIDAG; Dagafsnit - Geriatri - Roskilde: 105-1413</v>
      </c>
    </row>
    <row r="2695" spans="2:6" x14ac:dyDescent="0.25">
      <c r="B2695" t="s">
        <v>7222</v>
      </c>
      <c r="C2695" s="301">
        <v>8051278000</v>
      </c>
      <c r="D2695" s="301" t="s">
        <v>4221</v>
      </c>
      <c r="E2695" s="301" t="s">
        <v>4250</v>
      </c>
      <c r="F2695" t="str">
        <f t="shared" si="41"/>
        <v>ROGERI-p; Marianne Mauritsen Jensen - Hukom.klin.: 8051278000</v>
      </c>
    </row>
    <row r="2696" spans="2:6" x14ac:dyDescent="0.25">
      <c r="B2696" t="s">
        <v>7310</v>
      </c>
      <c r="C2696" s="301">
        <v>8051856000</v>
      </c>
      <c r="D2696" s="301" t="s">
        <v>4221</v>
      </c>
      <c r="E2696" s="301" t="s">
        <v>4343</v>
      </c>
      <c r="F2696" t="str">
        <f t="shared" si="41"/>
        <v>ROGERI-p; Solvejg Henneberg - Styrk. - aku. tilbud: 8051856000</v>
      </c>
    </row>
    <row r="2697" spans="2:6" x14ac:dyDescent="0.25">
      <c r="B2697" t="s">
        <v>7851</v>
      </c>
      <c r="C2697" s="301" t="s">
        <v>5038</v>
      </c>
      <c r="D2697" s="301" t="s">
        <v>5039</v>
      </c>
      <c r="E2697" s="301" t="s">
        <v>579</v>
      </c>
      <c r="F2697" t="str">
        <f t="shared" si="41"/>
        <v>ROGYOB; Gynækologisk/Obstetrisk Afd. - Roskilde: 105-1150</v>
      </c>
    </row>
    <row r="2698" spans="2:6" x14ac:dyDescent="0.25">
      <c r="B2698" t="s">
        <v>7854</v>
      </c>
      <c r="C2698" s="301" t="s">
        <v>5048</v>
      </c>
      <c r="D2698" s="301" t="s">
        <v>5049</v>
      </c>
      <c r="E2698" s="301" t="s">
        <v>5050</v>
      </c>
      <c r="F2698" t="str">
        <f t="shared" si="41"/>
        <v>ROGYOBDAGK; Dagkirurgisk - Gyn/Obs - Roskilde: 105-1157</v>
      </c>
    </row>
    <row r="2699" spans="2:6" x14ac:dyDescent="0.25">
      <c r="B2699" t="s">
        <v>7856</v>
      </c>
      <c r="C2699" s="301" t="s">
        <v>5054</v>
      </c>
      <c r="D2699" s="301" t="s">
        <v>5055</v>
      </c>
      <c r="E2699" s="301" t="s">
        <v>5056</v>
      </c>
      <c r="F2699" t="str">
        <f t="shared" ref="F2699:F2762" si="42">CONCATENATE(D2699,";"," ",E2699,":"," ",C2699)</f>
        <v>ROGYOBEFOR; Eliteforsk.konsort. Gyn/OBS Roskilde (K): 105-1161</v>
      </c>
    </row>
    <row r="2700" spans="2:6" x14ac:dyDescent="0.25">
      <c r="B2700" t="s">
        <v>7852</v>
      </c>
      <c r="C2700" s="301" t="s">
        <v>5043</v>
      </c>
      <c r="D2700" s="301" t="s">
        <v>5044</v>
      </c>
      <c r="E2700" s="301" t="s">
        <v>5045</v>
      </c>
      <c r="F2700" t="str">
        <f t="shared" si="42"/>
        <v>ROGYOBFG; Fødende FG - Gyn/Obs - Roskilde: 105-1153</v>
      </c>
    </row>
    <row r="2701" spans="2:6" x14ac:dyDescent="0.25">
      <c r="B2701" t="s">
        <v>7855</v>
      </c>
      <c r="C2701" s="301" t="s">
        <v>5051</v>
      </c>
      <c r="D2701" s="301" t="s">
        <v>5052</v>
      </c>
      <c r="E2701" s="301" t="s">
        <v>5053</v>
      </c>
      <c r="F2701" t="str">
        <f t="shared" si="42"/>
        <v>ROGYOBFORS; Forskning - Gyn/Obs - Roskilde: 105-1160</v>
      </c>
    </row>
    <row r="2702" spans="2:6" x14ac:dyDescent="0.25">
      <c r="B2702" t="s">
        <v>11542</v>
      </c>
      <c r="C2702" s="301" t="s">
        <v>10847</v>
      </c>
      <c r="D2702" s="301" t="s">
        <v>10848</v>
      </c>
      <c r="E2702" s="301" t="s">
        <v>10849</v>
      </c>
      <c r="F2702" t="str">
        <f t="shared" si="42"/>
        <v>ROGYOBFØTA; Føtalmedicin - Gyn/Obs - Roskilde: 105-1164</v>
      </c>
    </row>
    <row r="2703" spans="2:6" x14ac:dyDescent="0.25">
      <c r="B2703" t="s">
        <v>7853</v>
      </c>
      <c r="C2703" s="301" t="s">
        <v>5046</v>
      </c>
      <c r="D2703" s="301" t="s">
        <v>5041</v>
      </c>
      <c r="E2703" s="301" t="s">
        <v>5042</v>
      </c>
      <c r="F2703" t="str">
        <f t="shared" si="42"/>
        <v>ROGYOBG73; Svanger/barsel G73 - Gyn/Obs - Roskilde: 105-1155</v>
      </c>
    </row>
    <row r="2704" spans="2:6" x14ac:dyDescent="0.25">
      <c r="B2704" t="s">
        <v>10020</v>
      </c>
      <c r="C2704" s="301" t="s">
        <v>5040</v>
      </c>
      <c r="D2704" s="301" t="s">
        <v>9610</v>
      </c>
      <c r="E2704" s="301" t="s">
        <v>9611</v>
      </c>
      <c r="F2704" t="str">
        <f t="shared" si="42"/>
        <v>ROGYOBG73S; Svanger G73 - Gyn/Obs - Roskilde: 105-1152</v>
      </c>
    </row>
    <row r="2705" spans="2:6" x14ac:dyDescent="0.25">
      <c r="B2705" t="s">
        <v>10021</v>
      </c>
      <c r="C2705" s="301" t="s">
        <v>5047</v>
      </c>
      <c r="D2705" s="301" t="s">
        <v>9612</v>
      </c>
      <c r="E2705" s="301" t="s">
        <v>9613</v>
      </c>
      <c r="F2705" t="str">
        <f t="shared" si="42"/>
        <v>ROGYOBG93; Gynækologi G93 - Gyn/Obs - Roskilde: 105-1156</v>
      </c>
    </row>
    <row r="2706" spans="2:6" x14ac:dyDescent="0.25">
      <c r="B2706" t="s">
        <v>9191</v>
      </c>
      <c r="C2706" s="301" t="s">
        <v>8638</v>
      </c>
      <c r="D2706" s="301" t="s">
        <v>8639</v>
      </c>
      <c r="E2706" s="301" t="s">
        <v>579</v>
      </c>
      <c r="F2706" t="str">
        <f t="shared" si="42"/>
        <v>ROGYOB-j; Gynækologisk/Obstetrisk Afd. - Roskilde: 105-1163j</v>
      </c>
    </row>
    <row r="2707" spans="2:6" x14ac:dyDescent="0.25">
      <c r="B2707" t="s">
        <v>7505</v>
      </c>
      <c r="C2707" s="301">
        <v>8052163000</v>
      </c>
      <c r="D2707" s="301" t="s">
        <v>4206</v>
      </c>
      <c r="E2707" s="301" t="s">
        <v>4540</v>
      </c>
      <c r="F2707" t="str">
        <f t="shared" si="42"/>
        <v>ROGYOB-p; Afdelingsledelsen - Kvalitetsløft på fø.: 8052163000</v>
      </c>
    </row>
    <row r="2708" spans="2:6" x14ac:dyDescent="0.25">
      <c r="B2708" t="s">
        <v>7194</v>
      </c>
      <c r="C2708" s="301">
        <v>8051113000</v>
      </c>
      <c r="D2708" s="301" t="s">
        <v>4206</v>
      </c>
      <c r="E2708" s="301" t="s">
        <v>4207</v>
      </c>
      <c r="F2708" t="str">
        <f t="shared" si="42"/>
        <v>ROGYOB-p; Afdelingsledelsen. Gyn/obs: 8051113000</v>
      </c>
    </row>
    <row r="2709" spans="2:6" x14ac:dyDescent="0.25">
      <c r="B2709" t="s">
        <v>7418</v>
      </c>
      <c r="C2709" s="301">
        <v>8052044000</v>
      </c>
      <c r="D2709" s="301" t="s">
        <v>4206</v>
      </c>
      <c r="E2709" s="301" t="s">
        <v>4455</v>
      </c>
      <c r="F2709" t="str">
        <f t="shared" si="42"/>
        <v>ROGYOB-p; Anette Lindhard - Serum Anti-Müllersk H.: 8052044000</v>
      </c>
    </row>
    <row r="2710" spans="2:6" x14ac:dyDescent="0.25">
      <c r="B2710" t="s">
        <v>7632</v>
      </c>
      <c r="C2710" s="301">
        <v>8052356000</v>
      </c>
      <c r="D2710" s="301" t="s">
        <v>4206</v>
      </c>
      <c r="E2710" s="301" t="s">
        <v>4670</v>
      </c>
      <c r="F2710" t="str">
        <f t="shared" si="42"/>
        <v>ROGYOB-p; Anette Severinsen,  Increasing engageme.: 8052356000</v>
      </c>
    </row>
    <row r="2711" spans="2:6" x14ac:dyDescent="0.25">
      <c r="B2711" t="s">
        <v>7333</v>
      </c>
      <c r="C2711" s="301">
        <v>8051889000</v>
      </c>
      <c r="D2711" s="301" t="s">
        <v>4206</v>
      </c>
      <c r="E2711" s="301" t="s">
        <v>4367</v>
      </c>
      <c r="F2711" t="str">
        <f t="shared" si="42"/>
        <v>ROGYOB-p; Anne Sidenius - Livmoderhalskræft...: 8051889000</v>
      </c>
    </row>
    <row r="2712" spans="2:6" x14ac:dyDescent="0.25">
      <c r="B2712" t="s">
        <v>11487</v>
      </c>
      <c r="C2712" s="301">
        <v>8081168000</v>
      </c>
      <c r="D2712" s="301" t="s">
        <v>4206</v>
      </c>
      <c r="E2712" s="302" t="s">
        <v>10772</v>
      </c>
      <c r="F2712" t="str">
        <f t="shared" si="42"/>
        <v>ROGYOB-p; ANNUUM - Ida Catharina Püschl : 8081168000</v>
      </c>
    </row>
    <row r="2713" spans="2:6" x14ac:dyDescent="0.25">
      <c r="B2713" t="s">
        <v>10025</v>
      </c>
      <c r="C2713" s="301">
        <v>8052607000</v>
      </c>
      <c r="D2713" s="301" t="s">
        <v>4206</v>
      </c>
      <c r="E2713" s="301" t="s">
        <v>9617</v>
      </c>
      <c r="F2713" t="str">
        <f t="shared" si="42"/>
        <v>ROGYOB-p; EDCOS.Embryo Developmenal Pofiles fra C.: 8052607000</v>
      </c>
    </row>
    <row r="2714" spans="2:6" x14ac:dyDescent="0.25">
      <c r="B2714" t="s">
        <v>7545</v>
      </c>
      <c r="C2714" s="301">
        <v>8052211000</v>
      </c>
      <c r="D2714" s="301" t="s">
        <v>4206</v>
      </c>
      <c r="E2714" s="301" t="s">
        <v>4580</v>
      </c>
      <c r="F2714" t="str">
        <f t="shared" si="42"/>
        <v>ROGYOB-p; Elise Hoffmann, 3 - dimensional eksternt: 8052211000</v>
      </c>
    </row>
    <row r="2715" spans="2:6" x14ac:dyDescent="0.25">
      <c r="B2715" t="s">
        <v>7544</v>
      </c>
      <c r="C2715" s="301">
        <v>8052210000</v>
      </c>
      <c r="D2715" s="301" t="s">
        <v>4206</v>
      </c>
      <c r="E2715" s="301" t="s">
        <v>4579</v>
      </c>
      <c r="F2715" t="str">
        <f t="shared" si="42"/>
        <v>ROGYOB-p; Elise Hoffmann, 3 - dimensional Internt: 8052210000</v>
      </c>
    </row>
    <row r="2716" spans="2:6" x14ac:dyDescent="0.25">
      <c r="B2716" t="s">
        <v>10028</v>
      </c>
      <c r="C2716" s="301">
        <v>8052628000</v>
      </c>
      <c r="D2716" s="301" t="s">
        <v>4206</v>
      </c>
      <c r="E2716" s="301" t="s">
        <v>9620</v>
      </c>
      <c r="F2716" t="str">
        <f t="shared" si="42"/>
        <v>ROGYOB-p; FET-Optimizing v/Line Buur Dessing (19-0: 8052628000</v>
      </c>
    </row>
    <row r="2717" spans="2:6" x14ac:dyDescent="0.25">
      <c r="B2717" t="s">
        <v>10023</v>
      </c>
      <c r="C2717" s="301">
        <v>8052589000</v>
      </c>
      <c r="D2717" s="301" t="s">
        <v>4206</v>
      </c>
      <c r="E2717" s="303" t="s">
        <v>9615</v>
      </c>
      <c r="F2717" t="str">
        <f t="shared" si="42"/>
        <v>ROGYOB-p; Gravide med psykosociale problemstilling: 8052589000</v>
      </c>
    </row>
    <row r="2718" spans="2:6" x14ac:dyDescent="0.25">
      <c r="B2718" t="s">
        <v>10027</v>
      </c>
      <c r="C2718" s="301">
        <v>8052643000</v>
      </c>
      <c r="D2718" s="301" t="s">
        <v>4206</v>
      </c>
      <c r="E2718" s="303" t="s">
        <v>9619</v>
      </c>
      <c r="F2718" t="str">
        <f t="shared" si="42"/>
        <v>ROGYOB-p; Healthy Parents – Health Children : 8052643000</v>
      </c>
    </row>
    <row r="2719" spans="2:6" x14ac:dyDescent="0.25">
      <c r="B2719" t="s">
        <v>7292</v>
      </c>
      <c r="C2719" s="301">
        <v>8051833000</v>
      </c>
      <c r="D2719" s="301" t="s">
        <v>4206</v>
      </c>
      <c r="E2719" s="301" t="s">
        <v>4325</v>
      </c>
      <c r="F2719" t="str">
        <f t="shared" si="42"/>
        <v>ROGYOB-p; Hedvig Møller Larsen - Kvinder med kræft: 8051833000</v>
      </c>
    </row>
    <row r="2720" spans="2:6" x14ac:dyDescent="0.25">
      <c r="B2720" t="s">
        <v>10024</v>
      </c>
      <c r="C2720" s="301">
        <v>8052606000</v>
      </c>
      <c r="D2720" s="301" t="s">
        <v>4206</v>
      </c>
      <c r="E2720" s="301" t="s">
        <v>9616</v>
      </c>
      <c r="F2720" t="str">
        <f t="shared" si="42"/>
        <v>ROGYOB-p; Klinisk Etisk Komite v/Ingelise Andersen: 8052606000</v>
      </c>
    </row>
    <row r="2721" spans="2:6" x14ac:dyDescent="0.25">
      <c r="B2721" t="s">
        <v>7327</v>
      </c>
      <c r="C2721" s="301">
        <v>8051883000</v>
      </c>
      <c r="D2721" s="301" t="s">
        <v>4206</v>
      </c>
      <c r="E2721" s="301" t="s">
        <v>4360</v>
      </c>
      <c r="F2721" t="str">
        <f t="shared" si="42"/>
        <v>ROGYOB-p; Line Boesen - Integration af hjemmet...: 8051883000</v>
      </c>
    </row>
    <row r="2722" spans="2:6" x14ac:dyDescent="0.25">
      <c r="B2722" t="s">
        <v>7324</v>
      </c>
      <c r="C2722" s="301">
        <v>8051877000</v>
      </c>
      <c r="D2722" s="301" t="s">
        <v>4206</v>
      </c>
      <c r="E2722" s="301" t="s">
        <v>4357</v>
      </c>
      <c r="F2722" t="str">
        <f t="shared" si="42"/>
        <v>ROGYOB-p; Lisbeth Bonde - Suspension af vaginalto.: 8051877000</v>
      </c>
    </row>
    <row r="2723" spans="2:6" x14ac:dyDescent="0.25">
      <c r="B2723" t="s">
        <v>7283</v>
      </c>
      <c r="C2723" s="301">
        <v>8051777000</v>
      </c>
      <c r="D2723" s="301" t="s">
        <v>4206</v>
      </c>
      <c r="E2723" s="301" t="s">
        <v>4316</v>
      </c>
      <c r="F2723" t="str">
        <f t="shared" si="42"/>
        <v>ROGYOB-p; Louise Jørgensen - Urinvejssymptomer: 8051777000</v>
      </c>
    </row>
    <row r="2724" spans="2:6" x14ac:dyDescent="0.25">
      <c r="B2724" t="s">
        <v>7759</v>
      </c>
      <c r="C2724" s="301">
        <v>8980710100</v>
      </c>
      <c r="D2724" s="301" t="s">
        <v>4206</v>
      </c>
      <c r="E2724" s="301" t="s">
        <v>4798</v>
      </c>
      <c r="F2724" t="str">
        <f t="shared" si="42"/>
        <v>ROGYOB-p; Luts1: 8980710100</v>
      </c>
    </row>
    <row r="2725" spans="2:6" x14ac:dyDescent="0.25">
      <c r="B2725" t="s">
        <v>7758</v>
      </c>
      <c r="C2725" s="301">
        <v>8101950000</v>
      </c>
      <c r="D2725" s="301" t="s">
        <v>4206</v>
      </c>
      <c r="E2725" s="301" t="s">
        <v>4797</v>
      </c>
      <c r="F2725" t="str">
        <f t="shared" si="42"/>
        <v>ROGYOB-p; Luts2: 8101950000</v>
      </c>
    </row>
    <row r="2726" spans="2:6" x14ac:dyDescent="0.25">
      <c r="B2726" t="s">
        <v>7633</v>
      </c>
      <c r="C2726" s="301">
        <v>8052357000</v>
      </c>
      <c r="D2726" s="301" t="s">
        <v>4206</v>
      </c>
      <c r="E2726" s="301" t="s">
        <v>4671</v>
      </c>
      <c r="F2726" t="str">
        <f t="shared" si="42"/>
        <v>ROGYOB-p; Malene Meisner Hviid, The role if the : 8052357000</v>
      </c>
    </row>
    <row r="2727" spans="2:6" x14ac:dyDescent="0.25">
      <c r="B2727" t="s">
        <v>7635</v>
      </c>
      <c r="C2727" s="301">
        <v>8052359000</v>
      </c>
      <c r="D2727" s="301" t="s">
        <v>4206</v>
      </c>
      <c r="E2727" s="301" t="s">
        <v>4673</v>
      </c>
      <c r="F2727" t="str">
        <f t="shared" si="42"/>
        <v>ROGYOB-p; Marianne Dreyer Holt, Novel approaches : 8052359000</v>
      </c>
    </row>
    <row r="2728" spans="2:6" x14ac:dyDescent="0.25">
      <c r="B2728" t="s">
        <v>7275</v>
      </c>
      <c r="C2728" s="301">
        <v>8051732000</v>
      </c>
      <c r="D2728" s="301" t="s">
        <v>4206</v>
      </c>
      <c r="E2728" s="301" t="s">
        <v>4308</v>
      </c>
      <c r="F2728" t="str">
        <f t="shared" si="42"/>
        <v>ROGYOB-p; Martin Rudnicki - Ajust RSSF: 8051732000</v>
      </c>
    </row>
    <row r="2729" spans="2:6" x14ac:dyDescent="0.25">
      <c r="B2729" t="s">
        <v>7326</v>
      </c>
      <c r="C2729" s="301">
        <v>8051882000</v>
      </c>
      <c r="D2729" s="301" t="s">
        <v>4206</v>
      </c>
      <c r="E2729" s="301" t="s">
        <v>4359</v>
      </c>
      <c r="F2729" t="str">
        <f t="shared" si="42"/>
        <v>ROGYOB-p; Mette G. Backhausen - Grav./lændesm./sf.: 8051882000</v>
      </c>
    </row>
    <row r="2730" spans="2:6" x14ac:dyDescent="0.25">
      <c r="B2730" t="s">
        <v>9082</v>
      </c>
      <c r="C2730" s="301">
        <v>8052225000</v>
      </c>
      <c r="D2730" s="301" t="s">
        <v>4206</v>
      </c>
      <c r="E2730" s="301" t="s">
        <v>8518</v>
      </c>
      <c r="F2730" t="str">
        <f t="shared" si="42"/>
        <v>ROGYOB-p; MicroRNA as biomarker of devel-opment of: 8052225000</v>
      </c>
    </row>
    <row r="2731" spans="2:6" x14ac:dyDescent="0.25">
      <c r="B2731" t="s">
        <v>7675</v>
      </c>
      <c r="C2731" s="301">
        <v>8052411000</v>
      </c>
      <c r="D2731" s="301" t="s">
        <v>4206</v>
      </c>
      <c r="E2731" s="304" t="s">
        <v>4714</v>
      </c>
      <c r="F2731" t="str">
        <f t="shared" si="42"/>
        <v>ROGYOB-p; Nicholas Stephen Macklon MIAT(17-000059): 8052411000</v>
      </c>
    </row>
    <row r="2732" spans="2:6" x14ac:dyDescent="0.25">
      <c r="B2732" t="s">
        <v>7706</v>
      </c>
      <c r="C2732" s="301">
        <v>8052446000</v>
      </c>
      <c r="D2732" s="301" t="s">
        <v>4206</v>
      </c>
      <c r="E2732" s="301" t="s">
        <v>4744</v>
      </c>
      <c r="F2732" t="str">
        <f t="shared" si="42"/>
        <v>ROGYOB-p; Nicholas Stephen Macklon, Investigation : 8052446000</v>
      </c>
    </row>
    <row r="2733" spans="2:6" x14ac:dyDescent="0.25">
      <c r="B2733" t="s">
        <v>7584</v>
      </c>
      <c r="C2733" s="301">
        <v>8052284000</v>
      </c>
      <c r="D2733" s="301" t="s">
        <v>4206</v>
      </c>
      <c r="E2733" s="301" t="s">
        <v>4620</v>
      </c>
      <c r="F2733" t="str">
        <f t="shared" si="42"/>
        <v>ROGYOB-p; Nick Macklon, Forskningsfremmende midler: 8052284000</v>
      </c>
    </row>
    <row r="2734" spans="2:6" x14ac:dyDescent="0.25">
      <c r="B2734" t="s">
        <v>10029</v>
      </c>
      <c r="C2734" s="301">
        <v>8052630000</v>
      </c>
      <c r="D2734" s="301" t="s">
        <v>4206</v>
      </c>
      <c r="E2734" s="301" t="s">
        <v>9621</v>
      </c>
      <c r="F2734" t="str">
        <f t="shared" si="42"/>
        <v>ROGYOB-p; Projekt CentaFlow v/Bjarke Lund Sørensen: 8052630000</v>
      </c>
    </row>
    <row r="2735" spans="2:6" x14ac:dyDescent="0.25">
      <c r="B2735" t="s">
        <v>10030</v>
      </c>
      <c r="C2735" s="301">
        <v>8052644000</v>
      </c>
      <c r="D2735" s="301" t="s">
        <v>4206</v>
      </c>
      <c r="E2735" s="301" t="s">
        <v>9622</v>
      </c>
      <c r="F2735" t="str">
        <f t="shared" si="42"/>
        <v>ROGYOB-p; Projekt Vægttab inden fertilitetsbehand.: 8052644000</v>
      </c>
    </row>
    <row r="2736" spans="2:6" x14ac:dyDescent="0.25">
      <c r="B2736" t="s">
        <v>7752</v>
      </c>
      <c r="C2736" s="301">
        <v>8071107000</v>
      </c>
      <c r="D2736" s="301" t="s">
        <v>4206</v>
      </c>
      <c r="E2736" s="301" t="s">
        <v>4791</v>
      </c>
      <c r="F2736" t="str">
        <f t="shared" si="42"/>
        <v>ROGYOB-p; Riot C - Reducing the Impact of Ovarian.: 8071107000</v>
      </c>
    </row>
    <row r="2737" spans="2:6" x14ac:dyDescent="0.25">
      <c r="B2737" t="s">
        <v>10026</v>
      </c>
      <c r="C2737" s="301">
        <v>8052615000</v>
      </c>
      <c r="D2737" s="301" t="s">
        <v>4206</v>
      </c>
      <c r="E2737" s="301" t="s">
        <v>9618</v>
      </c>
      <c r="F2737" t="str">
        <f t="shared" si="42"/>
        <v>ROGYOB-p; The impact of frozen - thawed blastocyt : 8052615000</v>
      </c>
    </row>
    <row r="2738" spans="2:6" x14ac:dyDescent="0.25">
      <c r="B2738" t="s">
        <v>7743</v>
      </c>
      <c r="C2738" s="301">
        <v>8052502000</v>
      </c>
      <c r="D2738" s="301" t="s">
        <v>4206</v>
      </c>
      <c r="E2738" s="301" t="s">
        <v>4782</v>
      </c>
      <c r="F2738" t="str">
        <f t="shared" si="42"/>
        <v>ROGYOB-p; The introduction of novel technologies i: 8052502000</v>
      </c>
    </row>
    <row r="2739" spans="2:6" x14ac:dyDescent="0.25">
      <c r="B2739" t="s">
        <v>9105</v>
      </c>
      <c r="C2739" s="301">
        <v>8052521000</v>
      </c>
      <c r="D2739" s="301" t="s">
        <v>8535</v>
      </c>
      <c r="E2739" s="304" t="s">
        <v>8536</v>
      </c>
      <c r="F2739" t="str">
        <f t="shared" si="42"/>
        <v>ROGYOB-P; Timing af moderskabet (18-001087) RSSF: 8052521000</v>
      </c>
    </row>
    <row r="2740" spans="2:6" x14ac:dyDescent="0.25">
      <c r="B2740" t="s">
        <v>7198</v>
      </c>
      <c r="C2740" s="301">
        <v>8051126000</v>
      </c>
      <c r="D2740" s="301" t="s">
        <v>4206</v>
      </c>
      <c r="E2740" s="301" t="s">
        <v>4214</v>
      </c>
      <c r="F2740" t="str">
        <f t="shared" si="42"/>
        <v>ROGYOB-p; Tom Hansen - Futura: 8051126000</v>
      </c>
    </row>
    <row r="2741" spans="2:6" x14ac:dyDescent="0.25">
      <c r="B2741" t="s">
        <v>7557</v>
      </c>
      <c r="C2741" s="301">
        <v>8052235000</v>
      </c>
      <c r="D2741" s="301" t="s">
        <v>4206</v>
      </c>
      <c r="E2741" s="301" t="s">
        <v>4592</v>
      </c>
      <c r="F2741" t="str">
        <f t="shared" si="42"/>
        <v>ROGYOB-p; Trine Nordstrøm - Løft af kvaliteten på: 8052235000</v>
      </c>
    </row>
    <row r="2742" spans="2:6" x14ac:dyDescent="0.25">
      <c r="B2742" t="s">
        <v>10022</v>
      </c>
      <c r="C2742" s="301">
        <v>8052583000</v>
      </c>
      <c r="D2742" s="301" t="s">
        <v>4206</v>
      </c>
      <c r="E2742" s="301" t="s">
        <v>9614</v>
      </c>
      <c r="F2742" t="str">
        <f t="shared" si="42"/>
        <v>ROGYOB-p; Validering af psykometriske egenskaber f: 8052583000</v>
      </c>
    </row>
    <row r="2743" spans="2:6" x14ac:dyDescent="0.25">
      <c r="B2743" t="s">
        <v>11299</v>
      </c>
      <c r="C2743" s="307">
        <v>8052795000</v>
      </c>
      <c r="D2743" s="301" t="s">
        <v>4206</v>
      </c>
      <c r="E2743" s="301" t="s">
        <v>10611</v>
      </c>
      <c r="F2743" t="str">
        <f t="shared" si="42"/>
        <v>ROGYOB-p; Viskositet studie v/Marianne Dreyer Holt: 8052795000</v>
      </c>
    </row>
    <row r="2744" spans="2:6" x14ac:dyDescent="0.25">
      <c r="B2744" t="s">
        <v>7887</v>
      </c>
      <c r="C2744" s="301" t="s">
        <v>5139</v>
      </c>
      <c r="D2744" s="301" t="s">
        <v>5140</v>
      </c>
      <c r="E2744" s="301" t="s">
        <v>581</v>
      </c>
      <c r="F2744" t="str">
        <f t="shared" si="42"/>
        <v>ROHÆMA; Hæmatologisk afdeling - Roskilde: 105-1340</v>
      </c>
    </row>
    <row r="2745" spans="2:6" x14ac:dyDescent="0.25">
      <c r="B2745" t="s">
        <v>7891</v>
      </c>
      <c r="C2745" s="301" t="s">
        <v>5150</v>
      </c>
      <c r="D2745" s="301" t="s">
        <v>5151</v>
      </c>
      <c r="E2745" s="301" t="s">
        <v>5152</v>
      </c>
      <c r="F2745" t="str">
        <f t="shared" si="42"/>
        <v>ROHÆMAFORS; Forskning - Hæmatologi - Roskilde: 105-1346</v>
      </c>
    </row>
    <row r="2746" spans="2:6" x14ac:dyDescent="0.25">
      <c r="B2746" t="s">
        <v>7888</v>
      </c>
      <c r="C2746" s="301" t="s">
        <v>5141</v>
      </c>
      <c r="D2746" s="301" t="s">
        <v>5142</v>
      </c>
      <c r="E2746" s="301" t="s">
        <v>5143</v>
      </c>
      <c r="F2746" t="str">
        <f t="shared" si="42"/>
        <v>ROHÆMALÆSE; Lægesekretær - Hæmatologi - Roskilde: 105-1342</v>
      </c>
    </row>
    <row r="2747" spans="2:6" x14ac:dyDescent="0.25">
      <c r="B2747" t="s">
        <v>7251</v>
      </c>
      <c r="C2747" s="301">
        <v>8051641000</v>
      </c>
      <c r="D2747" s="301" t="s">
        <v>4223</v>
      </c>
      <c r="E2747" s="301" t="s">
        <v>4280</v>
      </c>
      <c r="F2747" t="str">
        <f t="shared" si="42"/>
        <v>ROHÆMA-p; Afdelingsled. hæmatologisk afd. Rosk.: 8051641000</v>
      </c>
    </row>
    <row r="2748" spans="2:6" x14ac:dyDescent="0.25">
      <c r="B2748" t="s">
        <v>7496</v>
      </c>
      <c r="C2748" s="301">
        <v>8052150000</v>
      </c>
      <c r="D2748" s="301" t="s">
        <v>4223</v>
      </c>
      <c r="E2748" s="301" t="s">
        <v>4532</v>
      </c>
      <c r="F2748" t="str">
        <f t="shared" si="42"/>
        <v>ROHÆMA-p; Anders Lindholm Sørensen - Ekstern: 8052150000</v>
      </c>
    </row>
    <row r="2749" spans="2:6" x14ac:dyDescent="0.25">
      <c r="B2749" t="s">
        <v>7495</v>
      </c>
      <c r="C2749" s="301">
        <v>8052149000</v>
      </c>
      <c r="D2749" s="301" t="s">
        <v>4223</v>
      </c>
      <c r="E2749" s="301" t="s">
        <v>4531</v>
      </c>
      <c r="F2749" t="str">
        <f t="shared" si="42"/>
        <v>ROHÆMA-p; Anders Lindholm Sørensen - Intern: 8052149000</v>
      </c>
    </row>
    <row r="2750" spans="2:6" x14ac:dyDescent="0.25">
      <c r="B2750" t="s">
        <v>7601</v>
      </c>
      <c r="C2750" s="301">
        <v>8052309000</v>
      </c>
      <c r="D2750" s="301" t="s">
        <v>4223</v>
      </c>
      <c r="E2750" s="302" t="s">
        <v>4638</v>
      </c>
      <c r="F2750" t="str">
        <f t="shared" si="42"/>
        <v>ROHÆMA-p; Anders Lindholm Sørensen - Statins: 8052309000</v>
      </c>
    </row>
    <row r="2751" spans="2:6" x14ac:dyDescent="0.25">
      <c r="B2751" t="s">
        <v>7367</v>
      </c>
      <c r="C2751" s="301">
        <v>8051933000</v>
      </c>
      <c r="D2751" s="301" t="s">
        <v>4223</v>
      </c>
      <c r="E2751" s="301" t="s">
        <v>4401</v>
      </c>
      <c r="F2751" t="str">
        <f t="shared" si="42"/>
        <v>ROHÆMA-p; Anette Vangsted - HOVON95: 8051933000</v>
      </c>
    </row>
    <row r="2752" spans="2:6" x14ac:dyDescent="0.25">
      <c r="B2752" t="s">
        <v>11459</v>
      </c>
      <c r="C2752" s="301">
        <v>8081134000</v>
      </c>
      <c r="D2752" s="301" t="s">
        <v>4223</v>
      </c>
      <c r="E2752" s="302" t="s">
        <v>10744</v>
      </c>
      <c r="F2752" t="str">
        <f t="shared" si="42"/>
        <v>ROHÆMA-p; ANNUUM - Anders Lindholm : 8081134000</v>
      </c>
    </row>
    <row r="2753" spans="2:6" x14ac:dyDescent="0.25">
      <c r="B2753" t="s">
        <v>11460</v>
      </c>
      <c r="C2753" s="301">
        <v>8081135000</v>
      </c>
      <c r="D2753" s="301" t="s">
        <v>4223</v>
      </c>
      <c r="E2753" s="302" t="s">
        <v>10745</v>
      </c>
      <c r="F2753" t="str">
        <f t="shared" si="42"/>
        <v>ROHÆMA-p; ANNUUM - Dustin Andersen Patel: 8081135000</v>
      </c>
    </row>
    <row r="2754" spans="2:6" x14ac:dyDescent="0.25">
      <c r="B2754" t="s">
        <v>11515</v>
      </c>
      <c r="C2754" s="301">
        <v>8081196000</v>
      </c>
      <c r="D2754" s="301" t="s">
        <v>4223</v>
      </c>
      <c r="E2754" s="302" t="s">
        <v>10801</v>
      </c>
      <c r="F2754" t="str">
        <f t="shared" si="42"/>
        <v>ROHÆMA-p; ANNUUM - Lars Munksgaard - Hæmatologi: 8081196000</v>
      </c>
    </row>
    <row r="2755" spans="2:6" x14ac:dyDescent="0.25">
      <c r="B2755" t="s">
        <v>11454</v>
      </c>
      <c r="C2755" s="301">
        <v>8081129000</v>
      </c>
      <c r="D2755" s="301" t="s">
        <v>4223</v>
      </c>
      <c r="E2755" s="302" t="s">
        <v>10739</v>
      </c>
      <c r="F2755" t="str">
        <f t="shared" si="42"/>
        <v>ROHÆMA-p; ANNUUM - Nana Gammelgaard Stæhr: 8081129000</v>
      </c>
    </row>
    <row r="2756" spans="2:6" x14ac:dyDescent="0.25">
      <c r="B2756" t="s">
        <v>11458</v>
      </c>
      <c r="C2756" s="301">
        <v>8081133000</v>
      </c>
      <c r="D2756" s="301" t="s">
        <v>4223</v>
      </c>
      <c r="E2756" s="302" t="s">
        <v>10743</v>
      </c>
      <c r="F2756" t="str">
        <f t="shared" si="42"/>
        <v>ROHÆMA-p; ANNUUM - Sabrina Cordua Bech: 8081133000</v>
      </c>
    </row>
    <row r="2757" spans="2:6" x14ac:dyDescent="0.25">
      <c r="B2757" t="s">
        <v>11457</v>
      </c>
      <c r="C2757" s="301">
        <v>8081132000</v>
      </c>
      <c r="D2757" s="301" t="s">
        <v>4223</v>
      </c>
      <c r="E2757" s="302" t="s">
        <v>10742</v>
      </c>
      <c r="F2757" t="str">
        <f t="shared" si="42"/>
        <v>ROHÆMA-p; ANNUUM - Sarah Friis Christensen: 8081132000</v>
      </c>
    </row>
    <row r="2758" spans="2:6" x14ac:dyDescent="0.25">
      <c r="B2758" t="s">
        <v>11455</v>
      </c>
      <c r="C2758" s="301">
        <v>8081130000</v>
      </c>
      <c r="D2758" s="301" t="s">
        <v>4223</v>
      </c>
      <c r="E2758" s="302" t="s">
        <v>10740</v>
      </c>
      <c r="F2758" t="str">
        <f t="shared" si="42"/>
        <v>ROHÆMA-p; ANNUUM - Stine Thestrup Hansen: 8081130000</v>
      </c>
    </row>
    <row r="2759" spans="2:6" x14ac:dyDescent="0.25">
      <c r="B2759" t="s">
        <v>11456</v>
      </c>
      <c r="C2759" s="301">
        <v>8081131000</v>
      </c>
      <c r="D2759" s="301" t="s">
        <v>4223</v>
      </c>
      <c r="E2759" s="302" t="s">
        <v>10741</v>
      </c>
      <c r="F2759" t="str">
        <f t="shared" si="42"/>
        <v>ROHÆMA-p; ANNUUM - Trine Alma Knudsen : 8081131000</v>
      </c>
    </row>
    <row r="2760" spans="2:6" x14ac:dyDescent="0.25">
      <c r="B2760" t="s">
        <v>11404</v>
      </c>
      <c r="C2760" s="301">
        <v>8071161000</v>
      </c>
      <c r="D2760" s="301" t="s">
        <v>4223</v>
      </c>
      <c r="E2760" s="301" t="s">
        <v>10689</v>
      </c>
      <c r="F2760" t="str">
        <f t="shared" si="42"/>
        <v>ROHÆMA-p; ASSURE v/Christian Bjørn Poulsen: 8071161000</v>
      </c>
    </row>
    <row r="2761" spans="2:6" x14ac:dyDescent="0.25">
      <c r="B2761" t="s">
        <v>9160</v>
      </c>
      <c r="C2761" s="301">
        <v>8071126000</v>
      </c>
      <c r="D2761" s="301" t="s">
        <v>4223</v>
      </c>
      <c r="E2761" s="304" t="s">
        <v>8589</v>
      </c>
      <c r="F2761" t="str">
        <f t="shared" si="42"/>
        <v>ROHÆMA-p; BioChic v/Christian Bjørn Poulsen: 8071126000</v>
      </c>
    </row>
    <row r="2762" spans="2:6" x14ac:dyDescent="0.25">
      <c r="B2762" t="s">
        <v>7417</v>
      </c>
      <c r="C2762" s="301">
        <v>8052040000</v>
      </c>
      <c r="D2762" s="301" t="s">
        <v>4223</v>
      </c>
      <c r="E2762" s="301" t="s">
        <v>4454</v>
      </c>
      <c r="F2762" t="str">
        <f t="shared" si="42"/>
        <v>ROHÆMA-p; Bo Amdi Jensen - C16019: 8052040000</v>
      </c>
    </row>
    <row r="2763" spans="2:6" x14ac:dyDescent="0.25">
      <c r="B2763" t="s">
        <v>7626</v>
      </c>
      <c r="C2763" s="301">
        <v>8052348000</v>
      </c>
      <c r="D2763" s="301" t="s">
        <v>4223</v>
      </c>
      <c r="E2763" s="302" t="s">
        <v>4664</v>
      </c>
      <c r="F2763" t="str">
        <f t="shared" ref="F2763:F2826" si="43">CONCATENATE(D2763,";"," ",E2763,":"," ",C2763)</f>
        <v>ROHÆMA-p; Bo Amdi Jensen, Livskvalitet hos danske: 8052348000</v>
      </c>
    </row>
    <row r="2764" spans="2:6" x14ac:dyDescent="0.25">
      <c r="B2764" t="s">
        <v>7345</v>
      </c>
      <c r="C2764" s="301">
        <v>8051902000</v>
      </c>
      <c r="D2764" s="301" t="s">
        <v>4223</v>
      </c>
      <c r="E2764" s="301" t="s">
        <v>4379</v>
      </c>
      <c r="F2764" t="str">
        <f t="shared" si="43"/>
        <v>ROHÆMA-p; Bodil Himmelstrup - Echelon-1: 8051902000</v>
      </c>
    </row>
    <row r="2765" spans="2:6" x14ac:dyDescent="0.25">
      <c r="B2765" t="s">
        <v>10035</v>
      </c>
      <c r="C2765" s="301">
        <v>8052654000</v>
      </c>
      <c r="D2765" s="301" t="s">
        <v>4223</v>
      </c>
      <c r="E2765" s="304" t="s">
        <v>9627</v>
      </c>
      <c r="F2765" t="str">
        <f t="shared" si="43"/>
        <v>ROHÆMA-p; BosuPeg v/Lene Udby (19-001002): 8052654000</v>
      </c>
    </row>
    <row r="2766" spans="2:6" x14ac:dyDescent="0.25">
      <c r="B2766" t="s">
        <v>7676</v>
      </c>
      <c r="C2766" s="301">
        <v>8052413000</v>
      </c>
      <c r="D2766" s="301" t="s">
        <v>4223</v>
      </c>
      <c r="E2766" s="301" t="s">
        <v>4715</v>
      </c>
      <c r="F2766" t="str">
        <f t="shared" si="43"/>
        <v>ROHÆMA-p; Christen Lykkegaard Andersen,  Nordic: 8052413000</v>
      </c>
    </row>
    <row r="2767" spans="2:6" x14ac:dyDescent="0.25">
      <c r="B2767" t="s">
        <v>7504</v>
      </c>
      <c r="C2767" s="301">
        <v>8052162000</v>
      </c>
      <c r="D2767" s="301" t="s">
        <v>4223</v>
      </c>
      <c r="E2767" s="301" t="s">
        <v>4539</v>
      </c>
      <c r="F2767" t="str">
        <f t="shared" si="43"/>
        <v>ROHÆMA-p; Christian Bjørn Poulsen - BO25323/CLL14: 8052162000</v>
      </c>
    </row>
    <row r="2768" spans="2:6" x14ac:dyDescent="0.25">
      <c r="B2768" t="s">
        <v>7459</v>
      </c>
      <c r="C2768" s="301">
        <v>8052105000</v>
      </c>
      <c r="D2768" s="301" t="s">
        <v>4223</v>
      </c>
      <c r="E2768" s="301" t="s">
        <v>4494</v>
      </c>
      <c r="F2768" t="str">
        <f t="shared" si="43"/>
        <v>ROHÆMA-p; Christian Bjørn Poulsen - MURANO: 8052105000</v>
      </c>
    </row>
    <row r="2769" spans="2:6" x14ac:dyDescent="0.25">
      <c r="B2769" t="s">
        <v>7370</v>
      </c>
      <c r="C2769" s="301">
        <v>8051936000</v>
      </c>
      <c r="D2769" s="301" t="s">
        <v>4223</v>
      </c>
      <c r="E2769" s="301" t="s">
        <v>4404</v>
      </c>
      <c r="F2769" t="str">
        <f t="shared" si="43"/>
        <v>ROHÆMA-p; Christian Bjørn Poulsen - Phoenix: 8051936000</v>
      </c>
    </row>
    <row r="2770" spans="2:6" x14ac:dyDescent="0.25">
      <c r="B2770" t="s">
        <v>7712</v>
      </c>
      <c r="C2770" s="301">
        <v>8052454000</v>
      </c>
      <c r="D2770" s="301" t="s">
        <v>4223</v>
      </c>
      <c r="E2770" s="304" t="s">
        <v>4750</v>
      </c>
      <c r="F2770" t="str">
        <f t="shared" si="43"/>
        <v>ROHÆMA-p; Christian Bjørn Poulsen (17-001324): 8052454000</v>
      </c>
    </row>
    <row r="2771" spans="2:6" x14ac:dyDescent="0.25">
      <c r="B2771" t="s">
        <v>9106</v>
      </c>
      <c r="C2771" s="301">
        <v>8052522000</v>
      </c>
      <c r="D2771" s="301" t="s">
        <v>4223</v>
      </c>
      <c r="E2771" s="304" t="s">
        <v>8537</v>
      </c>
      <c r="F2771" t="str">
        <f t="shared" si="43"/>
        <v>ROHÆMA-p; Christian Bjørn Poulsen (18-001057): 8052522000</v>
      </c>
    </row>
    <row r="2772" spans="2:6" x14ac:dyDescent="0.25">
      <c r="B2772" t="s">
        <v>7671</v>
      </c>
      <c r="C2772" s="301">
        <v>8052407000</v>
      </c>
      <c r="D2772" s="301" t="s">
        <v>4223</v>
      </c>
      <c r="E2772" s="301" t="s">
        <v>4710</v>
      </c>
      <c r="F2772" t="str">
        <f t="shared" si="43"/>
        <v>ROHÆMA-p; Christian Bjørn Poulsen,  HOVON 141 Vis.: 8052407000</v>
      </c>
    </row>
    <row r="2773" spans="2:6" x14ac:dyDescent="0.25">
      <c r="B2773" t="s">
        <v>7580</v>
      </c>
      <c r="C2773" s="301">
        <v>8052278000</v>
      </c>
      <c r="D2773" s="301" t="s">
        <v>4223</v>
      </c>
      <c r="E2773" s="302" t="s">
        <v>4616</v>
      </c>
      <c r="F2773" t="str">
        <f t="shared" si="43"/>
        <v>ROHÆMA-p; Christian Bjørn Poulsen, ACE-VL-006 : 8052278000</v>
      </c>
    </row>
    <row r="2774" spans="2:6" x14ac:dyDescent="0.25">
      <c r="B2774" t="s">
        <v>7640</v>
      </c>
      <c r="C2774" s="301">
        <v>8052365000</v>
      </c>
      <c r="D2774" s="301" t="s">
        <v>4223</v>
      </c>
      <c r="E2774" s="302" t="s">
        <v>4678</v>
      </c>
      <c r="F2774" t="str">
        <f t="shared" si="43"/>
        <v>ROHÆMA-p; Christian Bjørn Poulsen, CLL13 : 8052365000</v>
      </c>
    </row>
    <row r="2775" spans="2:6" x14ac:dyDescent="0.25">
      <c r="B2775" t="s">
        <v>9149</v>
      </c>
      <c r="C2775" s="301">
        <v>8071113000</v>
      </c>
      <c r="D2775" s="301" t="s">
        <v>4223</v>
      </c>
      <c r="E2775" s="304" t="s">
        <v>8579</v>
      </c>
      <c r="F2775" t="str">
        <f t="shared" si="43"/>
        <v>ROHÆMA-p; Citadel v/Christian Bjørn Poulsen (18-0.: 8071113000</v>
      </c>
    </row>
    <row r="2776" spans="2:6" x14ac:dyDescent="0.25">
      <c r="B2776" t="s">
        <v>9154</v>
      </c>
      <c r="C2776" s="301">
        <v>8071119000</v>
      </c>
      <c r="D2776" s="301" t="s">
        <v>4223</v>
      </c>
      <c r="E2776" s="304" t="s">
        <v>8583</v>
      </c>
      <c r="F2776" t="str">
        <f t="shared" si="43"/>
        <v>ROHÆMA-p; Citadel/Incyte v/Christian Bjørn Poulsen: 8071119000</v>
      </c>
    </row>
    <row r="2777" spans="2:6" x14ac:dyDescent="0.25">
      <c r="B2777" t="s">
        <v>9133</v>
      </c>
      <c r="C2777" s="301">
        <v>8052558000</v>
      </c>
      <c r="D2777" s="301" t="s">
        <v>4223</v>
      </c>
      <c r="E2777" s="304" t="s">
        <v>8564</v>
      </c>
      <c r="F2777" t="str">
        <f t="shared" si="43"/>
        <v>ROHÆMA-p; Combination Therapy with Interferon-Alf.: 8052558000</v>
      </c>
    </row>
    <row r="2778" spans="2:6" x14ac:dyDescent="0.25">
      <c r="B2778" t="s">
        <v>10034</v>
      </c>
      <c r="C2778" s="301">
        <v>8052648000</v>
      </c>
      <c r="D2778" s="301" t="s">
        <v>4223</v>
      </c>
      <c r="E2778" s="301" t="s">
        <v>9626</v>
      </c>
      <c r="F2778" t="str">
        <f t="shared" si="43"/>
        <v>ROHÆMA-p; DALIAH -Dustin Andersen Patel(18-000531): 8052648000</v>
      </c>
    </row>
    <row r="2779" spans="2:6" x14ac:dyDescent="0.25">
      <c r="B2779" t="s">
        <v>11210</v>
      </c>
      <c r="C2779" s="301">
        <v>8052680000</v>
      </c>
      <c r="D2779" s="301" t="s">
        <v>4223</v>
      </c>
      <c r="E2779" s="304" t="s">
        <v>10524</v>
      </c>
      <c r="F2779" t="str">
        <f t="shared" si="43"/>
        <v>ROHÆMA-p; DALIAH v/Dustin Andersen Patel: 8052680000</v>
      </c>
    </row>
    <row r="2780" spans="2:6" x14ac:dyDescent="0.25">
      <c r="B2780" t="s">
        <v>7549</v>
      </c>
      <c r="C2780" s="301">
        <v>8052215000</v>
      </c>
      <c r="D2780" s="301" t="s">
        <v>4223</v>
      </c>
      <c r="E2780" s="301" t="s">
        <v>4584</v>
      </c>
      <c r="F2780" t="str">
        <f t="shared" si="43"/>
        <v>ROHÆMA-p; Dorte Britt Andersen, Seminar. (18-0000.: 8052215000</v>
      </c>
    </row>
    <row r="2781" spans="2:6" x14ac:dyDescent="0.25">
      <c r="B2781" t="s">
        <v>9157</v>
      </c>
      <c r="C2781" s="301">
        <v>8071122000</v>
      </c>
      <c r="D2781" s="301" t="s">
        <v>4223</v>
      </c>
      <c r="E2781" s="304" t="s">
        <v>8586</v>
      </c>
      <c r="F2781" t="str">
        <f t="shared" si="43"/>
        <v>ROHÆMA-p; ENRICH - Christian B. Poulsen(18-001031): 8071122000</v>
      </c>
    </row>
    <row r="2782" spans="2:6" x14ac:dyDescent="0.25">
      <c r="B2782" t="s">
        <v>11268</v>
      </c>
      <c r="C2782" s="307">
        <v>8052753000</v>
      </c>
      <c r="D2782" s="301" t="s">
        <v>4223</v>
      </c>
      <c r="E2782" s="301" t="s">
        <v>10581</v>
      </c>
      <c r="F2782" t="str">
        <f t="shared" si="43"/>
        <v>ROHÆMA-p; EVI-3 v/Jack Maibom(20-000576): 8052753000</v>
      </c>
    </row>
    <row r="2783" spans="2:6" x14ac:dyDescent="0.25">
      <c r="B2783" t="s">
        <v>7567</v>
      </c>
      <c r="C2783" s="301">
        <v>8052251000</v>
      </c>
      <c r="D2783" s="301" t="s">
        <v>4223</v>
      </c>
      <c r="E2783" s="301" t="s">
        <v>4602</v>
      </c>
      <c r="F2783" t="str">
        <f t="shared" si="43"/>
        <v>ROHÆMA-p; Flemming Bach, Onkologisk/Hæmatologisk: 8052251000</v>
      </c>
    </row>
    <row r="2784" spans="2:6" x14ac:dyDescent="0.25">
      <c r="B2784" t="s">
        <v>7443</v>
      </c>
      <c r="C2784" s="301">
        <v>8052087000</v>
      </c>
      <c r="D2784" s="301" t="s">
        <v>4223</v>
      </c>
      <c r="E2784" s="301" t="s">
        <v>4478</v>
      </c>
      <c r="F2784" t="str">
        <f t="shared" si="43"/>
        <v>ROHÆMA-p; Forskningskonto: 8052087000</v>
      </c>
    </row>
    <row r="2785" spans="2:6" x14ac:dyDescent="0.25">
      <c r="B2785" t="s">
        <v>7756</v>
      </c>
      <c r="C2785" s="301">
        <v>8071111000</v>
      </c>
      <c r="D2785" s="301" t="s">
        <v>4223</v>
      </c>
      <c r="E2785" s="304" t="s">
        <v>4795</v>
      </c>
      <c r="F2785" t="str">
        <f t="shared" si="43"/>
        <v>ROHÆMA-p; GLOW CLL3011 Janssen v/Christian Bjørn : 8071111000</v>
      </c>
    </row>
    <row r="2786" spans="2:6" x14ac:dyDescent="0.25">
      <c r="B2786" t="s">
        <v>7396</v>
      </c>
      <c r="C2786" s="301">
        <v>8051989000</v>
      </c>
      <c r="D2786" s="301" t="s">
        <v>4223</v>
      </c>
      <c r="E2786" s="301" t="s">
        <v>4431</v>
      </c>
      <c r="F2786" t="str">
        <f t="shared" si="43"/>
        <v>ROHÆMA-p; Hans Hasselbach - Effekten af den orale: 8051989000</v>
      </c>
    </row>
    <row r="2787" spans="2:6" x14ac:dyDescent="0.25">
      <c r="B2787" t="s">
        <v>7377</v>
      </c>
      <c r="C2787" s="301">
        <v>8051947000</v>
      </c>
      <c r="D2787" s="301" t="s">
        <v>4223</v>
      </c>
      <c r="E2787" s="301" t="s">
        <v>4411</v>
      </c>
      <c r="F2787" t="str">
        <f t="shared" si="43"/>
        <v>ROHÆMA-p; Hans Hasselbach - Effekten af kombinat.: 8051947000</v>
      </c>
    </row>
    <row r="2788" spans="2:6" x14ac:dyDescent="0.25">
      <c r="B2788" t="s">
        <v>7390</v>
      </c>
      <c r="C2788" s="301">
        <v>8051983000</v>
      </c>
      <c r="D2788" s="301" t="s">
        <v>4223</v>
      </c>
      <c r="E2788" s="301" t="s">
        <v>4426</v>
      </c>
      <c r="F2788" t="str">
        <f t="shared" si="43"/>
        <v>ROHÆMA-p; Hans Hasselbach - Endogene virus v/MM: 8051983000</v>
      </c>
    </row>
    <row r="2789" spans="2:6" x14ac:dyDescent="0.25">
      <c r="B2789" t="s">
        <v>7203</v>
      </c>
      <c r="C2789" s="301">
        <v>8051141000</v>
      </c>
      <c r="D2789" s="301" t="s">
        <v>4223</v>
      </c>
      <c r="E2789" s="301" t="s">
        <v>4224</v>
      </c>
      <c r="F2789" t="str">
        <f t="shared" si="43"/>
        <v>ROHÆMA-p; Hans Hasselbach - GLEVIC: 8051141000</v>
      </c>
    </row>
    <row r="2790" spans="2:6" x14ac:dyDescent="0.25">
      <c r="B2790" t="s">
        <v>9075</v>
      </c>
      <c r="C2790" s="301">
        <v>8051930000</v>
      </c>
      <c r="D2790" s="301" t="s">
        <v>4223</v>
      </c>
      <c r="E2790" s="301" t="s">
        <v>8514</v>
      </c>
      <c r="F2790" t="str">
        <f t="shared" si="43"/>
        <v>ROHÆMA-p; Hans Hasselbach - Kombinationsbehandling: 8051930000</v>
      </c>
    </row>
    <row r="2791" spans="2:6" x14ac:dyDescent="0.25">
      <c r="B2791" t="s">
        <v>7217</v>
      </c>
      <c r="C2791" s="301">
        <v>8051228000</v>
      </c>
      <c r="D2791" s="301" t="s">
        <v>4223</v>
      </c>
      <c r="E2791" s="301" t="s">
        <v>4243</v>
      </c>
      <c r="F2791" t="str">
        <f t="shared" si="43"/>
        <v>ROHÆMA-p; Hans Hasselbach - Næstved-koborte. RSSF: 8051228000</v>
      </c>
    </row>
    <row r="2792" spans="2:6" x14ac:dyDescent="0.25">
      <c r="B2792" t="s">
        <v>7375</v>
      </c>
      <c r="C2792" s="301">
        <v>8051945000</v>
      </c>
      <c r="D2792" s="301" t="s">
        <v>4223</v>
      </c>
      <c r="E2792" s="301" t="s">
        <v>4409</v>
      </c>
      <c r="F2792" t="str">
        <f t="shared" si="43"/>
        <v>ROHÆMA-p; Hans Hasselbach - ROTEM: 8051945000</v>
      </c>
    </row>
    <row r="2793" spans="2:6" x14ac:dyDescent="0.25">
      <c r="B2793" t="s">
        <v>7512</v>
      </c>
      <c r="C2793" s="301">
        <v>8052172000</v>
      </c>
      <c r="D2793" s="301" t="s">
        <v>4223</v>
      </c>
      <c r="E2793" s="301" t="s">
        <v>4547</v>
      </c>
      <c r="F2793" t="str">
        <f t="shared" si="43"/>
        <v>ROHÆMA-p; Hans Hasselbalch - MicroRNAas as Novel: 8052172000</v>
      </c>
    </row>
    <row r="2794" spans="2:6" x14ac:dyDescent="0.25">
      <c r="B2794" t="s">
        <v>7645</v>
      </c>
      <c r="C2794" s="301">
        <v>8052372000</v>
      </c>
      <c r="D2794" s="301" t="s">
        <v>4223</v>
      </c>
      <c r="E2794" s="301" t="s">
        <v>4683</v>
      </c>
      <c r="F2794" t="str">
        <f t="shared" si="43"/>
        <v>ROHÆMA-p; Hans Hasselbalch, Et nationalt Randomis.: 8052372000</v>
      </c>
    </row>
    <row r="2795" spans="2:6" x14ac:dyDescent="0.25">
      <c r="B2795" t="s">
        <v>7590</v>
      </c>
      <c r="C2795" s="301">
        <v>8052292000</v>
      </c>
      <c r="D2795" s="301" t="s">
        <v>4223</v>
      </c>
      <c r="E2795" s="302" t="s">
        <v>4626</v>
      </c>
      <c r="F2795" t="str">
        <f t="shared" si="43"/>
        <v>ROHÆMA-p; Hans Hasselbalch, PROM Hæmatologisk afd.: 8052292000</v>
      </c>
    </row>
    <row r="2796" spans="2:6" x14ac:dyDescent="0.25">
      <c r="B2796" t="s">
        <v>7595</v>
      </c>
      <c r="C2796" s="301">
        <v>8052301000</v>
      </c>
      <c r="D2796" s="301" t="s">
        <v>4223</v>
      </c>
      <c r="E2796" s="302" t="s">
        <v>4632</v>
      </c>
      <c r="F2796" t="str">
        <f t="shared" si="43"/>
        <v>ROHÆMA-p; Internt: A qualitative study of patients: 8052301000</v>
      </c>
    </row>
    <row r="2797" spans="2:6" x14ac:dyDescent="0.25">
      <c r="B2797" t="s">
        <v>11269</v>
      </c>
      <c r="C2797" s="307">
        <v>8052755000</v>
      </c>
      <c r="D2797" s="301" t="s">
        <v>4223</v>
      </c>
      <c r="E2797" s="301" t="s">
        <v>10582</v>
      </c>
      <c r="F2797" t="str">
        <f t="shared" si="43"/>
        <v>ROHÆMA-p; ITHACHA v/Niels Emil Hermansen(20-00068.: 8052755000</v>
      </c>
    </row>
    <row r="2798" spans="2:6" x14ac:dyDescent="0.25">
      <c r="B2798" t="s">
        <v>7411</v>
      </c>
      <c r="C2798" s="301">
        <v>8052020000</v>
      </c>
      <c r="D2798" s="301" t="s">
        <v>4223</v>
      </c>
      <c r="E2798" s="301" t="s">
        <v>4448</v>
      </c>
      <c r="F2798" t="str">
        <f t="shared" si="43"/>
        <v>ROHÆMA-p; Klas Raaschou-Jensen - HyQvia - PASS: 8052020000</v>
      </c>
    </row>
    <row r="2799" spans="2:6" x14ac:dyDescent="0.25">
      <c r="B2799" t="s">
        <v>7315</v>
      </c>
      <c r="C2799" s="301">
        <v>8051861000</v>
      </c>
      <c r="D2799" s="301" t="s">
        <v>4223</v>
      </c>
      <c r="E2799" s="301" t="s">
        <v>4348</v>
      </c>
      <c r="F2799" t="str">
        <f t="shared" si="43"/>
        <v>ROHÆMA-p; Klas Raaschou-Jensen. Aza-mds-003: 8051861000</v>
      </c>
    </row>
    <row r="2800" spans="2:6" x14ac:dyDescent="0.25">
      <c r="B2800" t="s">
        <v>7546</v>
      </c>
      <c r="C2800" s="301">
        <v>8052212000</v>
      </c>
      <c r="D2800" s="301" t="s">
        <v>4223</v>
      </c>
      <c r="E2800" s="301" t="s">
        <v>4581</v>
      </c>
      <c r="F2800" t="str">
        <f t="shared" si="43"/>
        <v>ROHÆMA-p; Kvalitetsudvikling i hæmatologiske pati.: 8052212000</v>
      </c>
    </row>
    <row r="2801" spans="2:6" x14ac:dyDescent="0.25">
      <c r="B2801" t="s">
        <v>7320</v>
      </c>
      <c r="C2801" s="301">
        <v>8051868000</v>
      </c>
      <c r="D2801" s="301" t="s">
        <v>4223</v>
      </c>
      <c r="E2801" s="301" t="s">
        <v>4353</v>
      </c>
      <c r="F2801" t="str">
        <f t="shared" si="43"/>
        <v>ROHÆMA-p; Lars Munksgaard - BRIL: 8051868000</v>
      </c>
    </row>
    <row r="2802" spans="2:6" x14ac:dyDescent="0.25">
      <c r="B2802" t="s">
        <v>7258</v>
      </c>
      <c r="C2802" s="301">
        <v>8051667000</v>
      </c>
      <c r="D2802" s="301" t="s">
        <v>4223</v>
      </c>
      <c r="E2802" s="301" t="s">
        <v>4290</v>
      </c>
      <c r="F2802" t="str">
        <f t="shared" si="43"/>
        <v>ROHÆMA-p; Lars Møller Pedersen - 10224001: 8051667000</v>
      </c>
    </row>
    <row r="2803" spans="2:6" x14ac:dyDescent="0.25">
      <c r="B2803" t="s">
        <v>7323</v>
      </c>
      <c r="C2803" s="301">
        <v>8051876000</v>
      </c>
      <c r="D2803" s="301" t="s">
        <v>4223</v>
      </c>
      <c r="E2803" s="301" t="s">
        <v>4356</v>
      </c>
      <c r="F2803" t="str">
        <f t="shared" si="43"/>
        <v>ROHÆMA-p; Lars Møller Pedersen - Echelon-2: 8051876000</v>
      </c>
    </row>
    <row r="2804" spans="2:6" x14ac:dyDescent="0.25">
      <c r="B2804" t="s">
        <v>7234</v>
      </c>
      <c r="C2804" s="301">
        <v>8051517000</v>
      </c>
      <c r="D2804" s="301" t="s">
        <v>4223</v>
      </c>
      <c r="E2804" s="301" t="s">
        <v>4261</v>
      </c>
      <c r="F2804" t="str">
        <f t="shared" si="43"/>
        <v>ROHÆMA-p; Lars Møller Pedersen - Hovon 84: 8051517000</v>
      </c>
    </row>
    <row r="2805" spans="2:6" x14ac:dyDescent="0.25">
      <c r="B2805" t="s">
        <v>7522</v>
      </c>
      <c r="C2805" s="301">
        <v>8052184000</v>
      </c>
      <c r="D2805" s="301" t="s">
        <v>4223</v>
      </c>
      <c r="E2805" s="301" t="s">
        <v>4558</v>
      </c>
      <c r="F2805" t="str">
        <f t="shared" si="43"/>
        <v>ROHÆMA-p; Lasse Kjær, Tidlig opsporing af hæmatol.: 8052184000</v>
      </c>
    </row>
    <row r="2806" spans="2:6" x14ac:dyDescent="0.25">
      <c r="B2806" t="s">
        <v>7468</v>
      </c>
      <c r="C2806" s="301">
        <v>8052115000</v>
      </c>
      <c r="D2806" s="301" t="s">
        <v>4223</v>
      </c>
      <c r="E2806" s="301" t="s">
        <v>4504</v>
      </c>
      <c r="F2806" t="str">
        <f t="shared" si="43"/>
        <v>ROHÆMA-p; Lene Udby  - Immunological monotorering: 8052115000</v>
      </c>
    </row>
    <row r="2807" spans="2:6" x14ac:dyDescent="0.25">
      <c r="B2807" t="s">
        <v>7360</v>
      </c>
      <c r="C2807" s="301">
        <v>8051921000</v>
      </c>
      <c r="D2807" s="301" t="s">
        <v>4223</v>
      </c>
      <c r="E2807" s="301" t="s">
        <v>4394</v>
      </c>
      <c r="F2807" t="str">
        <f t="shared" si="43"/>
        <v>ROHÆMA-p; Lene Udby - ENESTParth: 8051921000</v>
      </c>
    </row>
    <row r="2808" spans="2:6" x14ac:dyDescent="0.25">
      <c r="B2808" t="s">
        <v>7358</v>
      </c>
      <c r="C2808" s="301">
        <v>8051918000</v>
      </c>
      <c r="D2808" s="301" t="s">
        <v>4223</v>
      </c>
      <c r="E2808" s="301" t="s">
        <v>4392</v>
      </c>
      <c r="F2808" t="str">
        <f t="shared" si="43"/>
        <v>ROHÆMA-p; Lene Udby - MR4-5: 8051918000</v>
      </c>
    </row>
    <row r="2809" spans="2:6" x14ac:dyDescent="0.25">
      <c r="B2809" t="s">
        <v>7357</v>
      </c>
      <c r="C2809" s="301">
        <v>8051916000</v>
      </c>
      <c r="D2809" s="301" t="s">
        <v>4223</v>
      </c>
      <c r="E2809" s="301" t="s">
        <v>4391</v>
      </c>
      <c r="F2809" t="str">
        <f t="shared" si="43"/>
        <v>ROHÆMA-p; Lene Udby - NCMLSG: 8051916000</v>
      </c>
    </row>
    <row r="2810" spans="2:6" x14ac:dyDescent="0.25">
      <c r="B2810" t="s">
        <v>7423</v>
      </c>
      <c r="C2810" s="301">
        <v>8052051000</v>
      </c>
      <c r="D2810" s="301" t="s">
        <v>4223</v>
      </c>
      <c r="E2810" s="301" t="s">
        <v>4460</v>
      </c>
      <c r="F2810" t="str">
        <f t="shared" si="43"/>
        <v>ROHÆMA-p; Lene Udby - The Before Study: 8052051000</v>
      </c>
    </row>
    <row r="2811" spans="2:6" x14ac:dyDescent="0.25">
      <c r="B2811" t="s">
        <v>7350</v>
      </c>
      <c r="C2811" s="301">
        <v>8051908000</v>
      </c>
      <c r="D2811" s="301" t="s">
        <v>4223</v>
      </c>
      <c r="E2811" s="301" t="s">
        <v>4384</v>
      </c>
      <c r="F2811" t="str">
        <f t="shared" si="43"/>
        <v>ROHÆMA-p; Mads E. Bjørn - Antiinflamation som...: 8051908000</v>
      </c>
    </row>
    <row r="2812" spans="2:6" x14ac:dyDescent="0.25">
      <c r="B2812" t="s">
        <v>7490</v>
      </c>
      <c r="C2812" s="301">
        <v>8052144000</v>
      </c>
      <c r="D2812" s="301" t="s">
        <v>4223</v>
      </c>
      <c r="E2812" s="301" t="s">
        <v>4526</v>
      </c>
      <c r="F2812" t="str">
        <f t="shared" si="43"/>
        <v>ROHÆMA-p; Mads Emil Bjørn - div. eksterne midler: 8052144000</v>
      </c>
    </row>
    <row r="2813" spans="2:6" x14ac:dyDescent="0.25">
      <c r="B2813" t="s">
        <v>11208</v>
      </c>
      <c r="C2813" s="301">
        <v>8052678000</v>
      </c>
      <c r="D2813" s="301" t="s">
        <v>4223</v>
      </c>
      <c r="E2813" s="304" t="s">
        <v>10522</v>
      </c>
      <c r="F2813" t="str">
        <f t="shared" si="43"/>
        <v>ROHÆMA-p; Magnolia v/Bo Amdi Jensen (20-000044): 8052678000</v>
      </c>
    </row>
    <row r="2814" spans="2:6" x14ac:dyDescent="0.25">
      <c r="B2814" t="s">
        <v>7493</v>
      </c>
      <c r="C2814" s="301">
        <v>8052147000</v>
      </c>
      <c r="D2814" s="301" t="s">
        <v>4223</v>
      </c>
      <c r="E2814" s="301" t="s">
        <v>4529</v>
      </c>
      <c r="F2814" t="str">
        <f t="shared" si="43"/>
        <v>ROHÆMA-p; Marie Bak - Boserupfonden - Eksternt: 8052147000</v>
      </c>
    </row>
    <row r="2815" spans="2:6" x14ac:dyDescent="0.25">
      <c r="B2815" t="s">
        <v>7494</v>
      </c>
      <c r="C2815" s="301">
        <v>8052148000</v>
      </c>
      <c r="D2815" s="301" t="s">
        <v>4223</v>
      </c>
      <c r="E2815" s="301" t="s">
        <v>4530</v>
      </c>
      <c r="F2815" t="str">
        <f t="shared" si="43"/>
        <v>ROHÆMA-p; Marie Bak - div. eksterne midler: 8052148000</v>
      </c>
    </row>
    <row r="2816" spans="2:6" x14ac:dyDescent="0.25">
      <c r="B2816" t="s">
        <v>7492</v>
      </c>
      <c r="C2816" s="301">
        <v>8052146000</v>
      </c>
      <c r="D2816" s="301" t="s">
        <v>4223</v>
      </c>
      <c r="E2816" s="301" t="s">
        <v>4528</v>
      </c>
      <c r="F2816" t="str">
        <f t="shared" si="43"/>
        <v>ROHÆMA-p; Marie Bak - KB midler eksternt: 8052146000</v>
      </c>
    </row>
    <row r="2817" spans="2:6" x14ac:dyDescent="0.25">
      <c r="B2817" t="s">
        <v>7331</v>
      </c>
      <c r="C2817" s="301">
        <v>8051887000</v>
      </c>
      <c r="D2817" s="301" t="s">
        <v>4223</v>
      </c>
      <c r="E2817" s="301" t="s">
        <v>4365</v>
      </c>
      <c r="F2817" t="str">
        <f t="shared" si="43"/>
        <v>ROHÆMA-p; Marie Bak - Klin./Epidemiol. K.studier: 8051887000</v>
      </c>
    </row>
    <row r="2818" spans="2:6" x14ac:dyDescent="0.25">
      <c r="B2818" t="s">
        <v>7491</v>
      </c>
      <c r="C2818" s="301">
        <v>8052145000</v>
      </c>
      <c r="D2818" s="301" t="s">
        <v>4223</v>
      </c>
      <c r="E2818" s="301" t="s">
        <v>4527</v>
      </c>
      <c r="F2818" t="str">
        <f t="shared" si="43"/>
        <v>ROHÆMA-p; Marie Bak - KU midler eksternt: 8052145000</v>
      </c>
    </row>
    <row r="2819" spans="2:6" x14ac:dyDescent="0.25">
      <c r="B2819" t="s">
        <v>7424</v>
      </c>
      <c r="C2819" s="301">
        <v>8052052000</v>
      </c>
      <c r="D2819" s="301" t="s">
        <v>4223</v>
      </c>
      <c r="E2819" s="301" t="s">
        <v>4461</v>
      </c>
      <c r="F2819" t="str">
        <f t="shared" si="43"/>
        <v>ROHÆMA-p; Mikkel Helleberg Dorff - REGEL - FIT 04.: 8052052000</v>
      </c>
    </row>
    <row r="2820" spans="2:6" x14ac:dyDescent="0.25">
      <c r="B2820" t="s">
        <v>10033</v>
      </c>
      <c r="C2820" s="301">
        <v>8052635000</v>
      </c>
      <c r="D2820" s="301" t="s">
        <v>4223</v>
      </c>
      <c r="E2820" s="301" t="s">
        <v>9625</v>
      </c>
      <c r="F2820" t="str">
        <f t="shared" si="43"/>
        <v>ROHÆMA-p; Molekylærbiologiske forandring karakteri: 8052635000</v>
      </c>
    </row>
    <row r="2821" spans="2:6" x14ac:dyDescent="0.25">
      <c r="B2821" t="s">
        <v>11403</v>
      </c>
      <c r="C2821" s="301">
        <v>8071160000</v>
      </c>
      <c r="D2821" s="301" t="s">
        <v>4223</v>
      </c>
      <c r="E2821" s="301" t="s">
        <v>10688</v>
      </c>
      <c r="F2821" t="str">
        <f t="shared" si="43"/>
        <v>ROHÆMA-p; MOMENTUM v/Hans Hasselbalch(20-000619): 8071160000</v>
      </c>
    </row>
    <row r="2822" spans="2:6" x14ac:dyDescent="0.25">
      <c r="B2822" t="s">
        <v>7489</v>
      </c>
      <c r="C2822" s="301">
        <v>8052143000</v>
      </c>
      <c r="D2822" s="301" t="s">
        <v>4223</v>
      </c>
      <c r="E2822" s="301" t="s">
        <v>4525</v>
      </c>
      <c r="F2822" t="str">
        <f t="shared" si="43"/>
        <v>ROHÆMA-p; Morten Holmstrøm - div. eksterne midler: 8052143000</v>
      </c>
    </row>
    <row r="2823" spans="2:6" x14ac:dyDescent="0.25">
      <c r="B2823" t="s">
        <v>7616</v>
      </c>
      <c r="C2823" s="301">
        <v>8052334000</v>
      </c>
      <c r="D2823" s="301" t="s">
        <v>4223</v>
      </c>
      <c r="E2823" s="302" t="s">
        <v>4653</v>
      </c>
      <c r="F2823" t="str">
        <f t="shared" si="43"/>
        <v>ROHÆMA-p; Morten Krog Jensen, Adults with Acute: 8052334000</v>
      </c>
    </row>
    <row r="2824" spans="2:6" x14ac:dyDescent="0.25">
      <c r="B2824" t="s">
        <v>7216</v>
      </c>
      <c r="C2824" s="301">
        <v>8051226000</v>
      </c>
      <c r="D2824" s="301" t="s">
        <v>4223</v>
      </c>
      <c r="E2824" s="301" t="s">
        <v>4242</v>
      </c>
      <c r="F2824" t="str">
        <f t="shared" si="43"/>
        <v>ROHÆMA-p; Morten O. Holmström - Immunologiske: 8051226000</v>
      </c>
    </row>
    <row r="2825" spans="2:6" x14ac:dyDescent="0.25">
      <c r="B2825" t="s">
        <v>7453</v>
      </c>
      <c r="C2825" s="301">
        <v>8052098000</v>
      </c>
      <c r="D2825" s="301" t="s">
        <v>4223</v>
      </c>
      <c r="E2825" s="301" t="s">
        <v>4488</v>
      </c>
      <c r="F2825" t="str">
        <f t="shared" si="43"/>
        <v>ROHÆMA-p; Morten Orebo Holmström - Potentiale og: 8052098000</v>
      </c>
    </row>
    <row r="2826" spans="2:6" x14ac:dyDescent="0.25">
      <c r="B2826" t="s">
        <v>7385</v>
      </c>
      <c r="C2826" s="301">
        <v>8051975000</v>
      </c>
      <c r="D2826" s="301" t="s">
        <v>4223</v>
      </c>
      <c r="E2826" s="301" t="s">
        <v>4420</v>
      </c>
      <c r="F2826" t="str">
        <f t="shared" si="43"/>
        <v>ROHÆMA-p; Morten Orebro Holmström - InternImmunce.: 8051975000</v>
      </c>
    </row>
    <row r="2827" spans="2:6" x14ac:dyDescent="0.25">
      <c r="B2827" t="s">
        <v>9119</v>
      </c>
      <c r="C2827" s="301">
        <v>8052542000</v>
      </c>
      <c r="D2827" s="301" t="s">
        <v>4223</v>
      </c>
      <c r="E2827" s="304" t="s">
        <v>8550</v>
      </c>
      <c r="F2827" t="str">
        <f t="shared" ref="F2827:F2890" si="44">CONCATENATE(D2827,";"," ",E2827,":"," ",C2827)</f>
        <v>ROHÆMA-p; Målrettet behandling af patienter med: 8052542000</v>
      </c>
    </row>
    <row r="2828" spans="2:6" x14ac:dyDescent="0.25">
      <c r="B2828" t="s">
        <v>7530</v>
      </c>
      <c r="C2828" s="301">
        <v>8052192000</v>
      </c>
      <c r="D2828" s="301" t="s">
        <v>4223</v>
      </c>
      <c r="E2828" s="301" t="s">
        <v>4565</v>
      </c>
      <c r="F2828" t="str">
        <f t="shared" si="44"/>
        <v>ROHÆMA-p; Nana Gammelgaard Stæhr - Reduktion af s.: 8052192000</v>
      </c>
    </row>
    <row r="2829" spans="2:6" x14ac:dyDescent="0.25">
      <c r="B2829" t="s">
        <v>11235</v>
      </c>
      <c r="C2829" s="301">
        <v>8052710000</v>
      </c>
      <c r="D2829" s="301" t="s">
        <v>4223</v>
      </c>
      <c r="E2829" s="301" t="s">
        <v>10547</v>
      </c>
      <c r="F2829" t="str">
        <f t="shared" si="44"/>
        <v>ROHÆMA-p; Neuroinflammation, Neurodegenerative Dis: 8052710000</v>
      </c>
    </row>
    <row r="2830" spans="2:6" x14ac:dyDescent="0.25">
      <c r="B2830" t="s">
        <v>11256</v>
      </c>
      <c r="C2830" s="307">
        <v>8052737000</v>
      </c>
      <c r="D2830" s="301" t="s">
        <v>4223</v>
      </c>
      <c r="E2830" s="301" t="s">
        <v>10569</v>
      </c>
      <c r="F2830" t="str">
        <f t="shared" si="44"/>
        <v>ROHÆMA-p; NIQOS - Novartis non intervention studie: 8052737000</v>
      </c>
    </row>
    <row r="2831" spans="2:6" x14ac:dyDescent="0.25">
      <c r="B2831" t="s">
        <v>9169</v>
      </c>
      <c r="C2831" s="301">
        <v>8071135000</v>
      </c>
      <c r="D2831" s="301" t="s">
        <v>4223</v>
      </c>
      <c r="E2831" s="301" t="s">
        <v>8598</v>
      </c>
      <c r="F2831" t="str">
        <f t="shared" si="44"/>
        <v>ROHÆMA-p; Perseus v/Niels Emil Hermansen: 8071135000</v>
      </c>
    </row>
    <row r="2832" spans="2:6" x14ac:dyDescent="0.25">
      <c r="B2832" t="s">
        <v>7486</v>
      </c>
      <c r="C2832" s="301">
        <v>8052140000</v>
      </c>
      <c r="D2832" s="301" t="s">
        <v>4223</v>
      </c>
      <c r="E2832" s="301" t="s">
        <v>4522</v>
      </c>
      <c r="F2832" t="str">
        <f t="shared" si="44"/>
        <v>ROHÆMA-p; Peter Møller - AML 18: 8052140000</v>
      </c>
    </row>
    <row r="2833" spans="2:6" x14ac:dyDescent="0.25">
      <c r="B2833" t="s">
        <v>11207</v>
      </c>
      <c r="C2833" s="301">
        <v>8052677000</v>
      </c>
      <c r="D2833" s="301" t="s">
        <v>4223</v>
      </c>
      <c r="E2833" s="304" t="s">
        <v>10521</v>
      </c>
      <c r="F2833" t="str">
        <f t="shared" si="44"/>
        <v>ROHÆMA-p; PreVent-ACaLL v/Christian Bjørn Poulsen : 8052677000</v>
      </c>
    </row>
    <row r="2834" spans="2:6" x14ac:dyDescent="0.25">
      <c r="B2834" t="s">
        <v>11399</v>
      </c>
      <c r="C2834" s="301">
        <v>8071153000</v>
      </c>
      <c r="D2834" s="301" t="s">
        <v>4223</v>
      </c>
      <c r="E2834" s="301" t="s">
        <v>10684</v>
      </c>
      <c r="F2834" t="str">
        <f t="shared" si="44"/>
        <v>ROHÆMA-p; Projekt 20- 000043 - ACE-CL-311 v/Christ: 8071153000</v>
      </c>
    </row>
    <row r="2835" spans="2:6" x14ac:dyDescent="0.25">
      <c r="B2835" t="s">
        <v>11406</v>
      </c>
      <c r="C2835" s="301">
        <v>8071166000</v>
      </c>
      <c r="D2835" s="301" t="s">
        <v>4223</v>
      </c>
      <c r="E2835" s="301" t="s">
        <v>10691</v>
      </c>
      <c r="F2835" t="str">
        <f t="shared" si="44"/>
        <v>ROHÆMA-p; Projekt Amgen 20180117 v/Ulf C. Frølund: 8071166000</v>
      </c>
    </row>
    <row r="2836" spans="2:6" x14ac:dyDescent="0.25">
      <c r="B2836" t="s">
        <v>11281</v>
      </c>
      <c r="C2836" s="307">
        <v>8052771000</v>
      </c>
      <c r="D2836" s="301" t="s">
        <v>4223</v>
      </c>
      <c r="E2836" s="301" t="s">
        <v>10592</v>
      </c>
      <c r="F2836" t="str">
        <f t="shared" si="44"/>
        <v>ROHÆMA-p; Projekt COMBI-II v/Hans Hasselbalch (19.: 8052771000</v>
      </c>
    </row>
    <row r="2837" spans="2:6" x14ac:dyDescent="0.25">
      <c r="B2837" t="s">
        <v>11400</v>
      </c>
      <c r="C2837" s="301">
        <v>8071154000</v>
      </c>
      <c r="D2837" s="301" t="s">
        <v>4223</v>
      </c>
      <c r="E2837" s="301" t="s">
        <v>10685</v>
      </c>
      <c r="F2837" t="str">
        <f t="shared" si="44"/>
        <v>ROHÆMA-p; Projekt COMBI-II v/Hans Hasselbalch (19-: 8071154000</v>
      </c>
    </row>
    <row r="2838" spans="2:6" x14ac:dyDescent="0.25">
      <c r="B2838" t="s">
        <v>11422</v>
      </c>
      <c r="C2838" s="301">
        <v>8071184000</v>
      </c>
      <c r="D2838" s="301" t="s">
        <v>4223</v>
      </c>
      <c r="E2838" s="301" t="s">
        <v>10707</v>
      </c>
      <c r="F2838" t="str">
        <f t="shared" si="44"/>
        <v>ROHÆMA-p; Projekt NGAN v/Djamilla Madelung Mogense: 8071184000</v>
      </c>
    </row>
    <row r="2839" spans="2:6" x14ac:dyDescent="0.25">
      <c r="B2839" t="s">
        <v>11344</v>
      </c>
      <c r="C2839" s="307">
        <v>8052849000</v>
      </c>
      <c r="D2839" s="301" t="s">
        <v>4223</v>
      </c>
      <c r="E2839" s="301" t="s">
        <v>10653</v>
      </c>
      <c r="F2839" t="str">
        <f t="shared" si="44"/>
        <v>ROHÆMA-p; Projekt Polar Bear v/Christian B Poulsen: 8052849000</v>
      </c>
    </row>
    <row r="2840" spans="2:6" x14ac:dyDescent="0.25">
      <c r="B2840" t="s">
        <v>11412</v>
      </c>
      <c r="C2840" s="301">
        <v>8071173000</v>
      </c>
      <c r="D2840" s="301" t="s">
        <v>4223</v>
      </c>
      <c r="E2840" s="301" t="s">
        <v>10697</v>
      </c>
      <c r="F2840" t="str">
        <f t="shared" si="44"/>
        <v>ROHÆMA-p; Protokol CANOVA v/Bo Amdi Jensen: 8071173000</v>
      </c>
    </row>
    <row r="2841" spans="2:6" x14ac:dyDescent="0.25">
      <c r="B2841" t="s">
        <v>11327</v>
      </c>
      <c r="C2841" s="307">
        <v>8052829000</v>
      </c>
      <c r="D2841" s="301" t="s">
        <v>4223</v>
      </c>
      <c r="E2841" s="301" t="s">
        <v>10636</v>
      </c>
      <c r="F2841" t="str">
        <f t="shared" si="44"/>
        <v>ROHÆMA-p; Protokol Valeria v/Christian Bjørn Poul.: 8052829000</v>
      </c>
    </row>
    <row r="2842" spans="2:6" x14ac:dyDescent="0.25">
      <c r="B2842" t="s">
        <v>10032</v>
      </c>
      <c r="C2842" s="301">
        <v>8052609000</v>
      </c>
      <c r="D2842" s="301" t="s">
        <v>4223</v>
      </c>
      <c r="E2842" s="304" t="s">
        <v>9624</v>
      </c>
      <c r="F2842" t="str">
        <f t="shared" si="44"/>
        <v>ROHÆMA-p; Protokolleret forskning Hæmatologi v/af.: 8052609000</v>
      </c>
    </row>
    <row r="2843" spans="2:6" x14ac:dyDescent="0.25">
      <c r="B2843" t="s">
        <v>7284</v>
      </c>
      <c r="C2843" s="301">
        <v>8051779000</v>
      </c>
      <c r="D2843" s="301" t="s">
        <v>4223</v>
      </c>
      <c r="E2843" s="301" t="s">
        <v>4317</v>
      </c>
      <c r="F2843" t="str">
        <f t="shared" si="44"/>
        <v>ROHÆMA-p; RSSF: Livskvalitet hos pt med cancer: 8051779000</v>
      </c>
    </row>
    <row r="2844" spans="2:6" x14ac:dyDescent="0.25">
      <c r="B2844" t="s">
        <v>7421</v>
      </c>
      <c r="C2844" s="301">
        <v>8052048000</v>
      </c>
      <c r="D2844" s="301" t="s">
        <v>4223</v>
      </c>
      <c r="E2844" s="301" t="s">
        <v>4458</v>
      </c>
      <c r="F2844" t="str">
        <f t="shared" si="44"/>
        <v>ROHÆMA-p; Sabrina Cordua - The Calreticulin Mutat.: 8052048000</v>
      </c>
    </row>
    <row r="2845" spans="2:6" x14ac:dyDescent="0.25">
      <c r="B2845" t="s">
        <v>7436</v>
      </c>
      <c r="C2845" s="301">
        <v>8052070000</v>
      </c>
      <c r="D2845" s="301" t="s">
        <v>4223</v>
      </c>
      <c r="E2845" s="301" t="s">
        <v>4458</v>
      </c>
      <c r="F2845" t="str">
        <f t="shared" si="44"/>
        <v>ROHÆMA-p; Sabrina Cordua - The Calreticulin Mutat.: 8052070000</v>
      </c>
    </row>
    <row r="2846" spans="2:6" x14ac:dyDescent="0.25">
      <c r="B2846" t="s">
        <v>7659</v>
      </c>
      <c r="C2846" s="301">
        <v>8052390000</v>
      </c>
      <c r="D2846" s="301" t="s">
        <v>4223</v>
      </c>
      <c r="E2846" s="301" t="s">
        <v>4697</v>
      </c>
      <c r="F2846" t="str">
        <f t="shared" si="44"/>
        <v>ROHÆMA-p; Sara Friis Christensen,Patient-reported : 8052390000</v>
      </c>
    </row>
    <row r="2847" spans="2:6" x14ac:dyDescent="0.25">
      <c r="B2847" t="s">
        <v>7612</v>
      </c>
      <c r="C2847" s="301">
        <v>8052330000</v>
      </c>
      <c r="D2847" s="301" t="s">
        <v>4223</v>
      </c>
      <c r="E2847" s="302" t="s">
        <v>4649</v>
      </c>
      <c r="F2847" t="str">
        <f t="shared" si="44"/>
        <v>ROHÆMA-p; Stine Thestrup Hansen, A qualitative st.: 8052330000</v>
      </c>
    </row>
    <row r="2848" spans="2:6" x14ac:dyDescent="0.25">
      <c r="B2848" t="s">
        <v>9121</v>
      </c>
      <c r="C2848" s="301">
        <v>8052545000</v>
      </c>
      <c r="D2848" s="301" t="s">
        <v>4223</v>
      </c>
      <c r="E2848" s="304" t="s">
        <v>8552</v>
      </c>
      <c r="F2848" t="str">
        <f t="shared" si="44"/>
        <v>ROHÆMA-p; Studies of Combination Therapy with Int.: 8052545000</v>
      </c>
    </row>
    <row r="2849" spans="2:6" x14ac:dyDescent="0.25">
      <c r="B2849" t="s">
        <v>9132</v>
      </c>
      <c r="C2849" s="301">
        <v>8052557000</v>
      </c>
      <c r="D2849" s="301" t="s">
        <v>4223</v>
      </c>
      <c r="E2849" s="304" t="s">
        <v>8563</v>
      </c>
      <c r="F2849" t="str">
        <f t="shared" si="44"/>
        <v>ROHÆMA-p; Tidlig Molekylærbiologisk Diagnostik af: 8052557000</v>
      </c>
    </row>
    <row r="2850" spans="2:6" x14ac:dyDescent="0.25">
      <c r="B2850" t="s">
        <v>7577</v>
      </c>
      <c r="C2850" s="301">
        <v>8052270000</v>
      </c>
      <c r="D2850" s="301" t="s">
        <v>4223</v>
      </c>
      <c r="E2850" s="302" t="s">
        <v>4612</v>
      </c>
      <c r="F2850" t="str">
        <f t="shared" si="44"/>
        <v>ROHÆMA-p; Trine Knudsen, Treatment with Pegylated : 8052270000</v>
      </c>
    </row>
    <row r="2851" spans="2:6" x14ac:dyDescent="0.25">
      <c r="B2851" t="s">
        <v>7578</v>
      </c>
      <c r="C2851" s="301">
        <v>8052271000</v>
      </c>
      <c r="D2851" s="301" t="s">
        <v>4223</v>
      </c>
      <c r="E2851" s="302" t="s">
        <v>4612</v>
      </c>
      <c r="F2851" t="str">
        <f t="shared" si="44"/>
        <v>ROHÆMA-p; Trine Knudsen, Treatment with Pegylated : 8052271000</v>
      </c>
    </row>
    <row r="2852" spans="2:6" x14ac:dyDescent="0.25">
      <c r="B2852" t="s">
        <v>7460</v>
      </c>
      <c r="C2852" s="301">
        <v>8052106000</v>
      </c>
      <c r="D2852" s="301" t="s">
        <v>4223</v>
      </c>
      <c r="E2852" s="301" t="s">
        <v>4495</v>
      </c>
      <c r="F2852" t="str">
        <f t="shared" si="44"/>
        <v>ROHÆMA-p; Ulf Christian Frølund - CARFI: 8052106000</v>
      </c>
    </row>
    <row r="2853" spans="2:6" x14ac:dyDescent="0.25">
      <c r="B2853" t="s">
        <v>7564</v>
      </c>
      <c r="C2853" s="301">
        <v>8052247000</v>
      </c>
      <c r="D2853" s="301" t="s">
        <v>4223</v>
      </c>
      <c r="E2853" s="301" t="s">
        <v>4599</v>
      </c>
      <c r="F2853" t="str">
        <f t="shared" si="44"/>
        <v>ROHÆMA-p; Ulf Christian Frølund, Screening for fø.: 8052247000</v>
      </c>
    </row>
    <row r="2854" spans="2:6" x14ac:dyDescent="0.25">
      <c r="B2854" t="s">
        <v>7521</v>
      </c>
      <c r="C2854" s="301">
        <v>8052183000</v>
      </c>
      <c r="D2854" s="301" t="s">
        <v>4223</v>
      </c>
      <c r="E2854" s="301" t="s">
        <v>4557</v>
      </c>
      <c r="F2854" t="str">
        <f t="shared" si="44"/>
        <v>ROHÆMA-p; Ulf Frølund - Claim: 8052183000</v>
      </c>
    </row>
    <row r="2855" spans="2:6" x14ac:dyDescent="0.25">
      <c r="B2855" t="s">
        <v>7703</v>
      </c>
      <c r="C2855" s="301">
        <v>8052442000</v>
      </c>
      <c r="D2855" s="301" t="s">
        <v>4223</v>
      </c>
      <c r="E2855" s="301" t="s">
        <v>4741</v>
      </c>
      <c r="F2855" t="str">
        <f t="shared" si="44"/>
        <v>ROHÆMA-p; Vicki Thomsen , ACE-CL-006  (16-000835): 8052442000</v>
      </c>
    </row>
    <row r="2856" spans="2:6" x14ac:dyDescent="0.25">
      <c r="B2856" t="s">
        <v>11350</v>
      </c>
      <c r="C2856" s="307">
        <v>8052856000</v>
      </c>
      <c r="D2856" s="301" t="s">
        <v>4223</v>
      </c>
      <c r="E2856" s="301" t="s">
        <v>10659</v>
      </c>
      <c r="F2856" t="str">
        <f t="shared" si="44"/>
        <v>ROHÆMA-p; VITALITY v/Christian Bjørn Poulsen EMN-2: 8052856000</v>
      </c>
    </row>
    <row r="2857" spans="2:6" x14ac:dyDescent="0.25">
      <c r="B2857" t="s">
        <v>10031</v>
      </c>
      <c r="C2857" s="301">
        <v>8052593000</v>
      </c>
      <c r="D2857" s="301" t="s">
        <v>4223</v>
      </c>
      <c r="E2857" s="303" t="s">
        <v>9623</v>
      </c>
      <c r="F2857" t="str">
        <f t="shared" si="44"/>
        <v>ROHÆMA-p; Waldenström's makroglobulinæmi : 8052593000</v>
      </c>
    </row>
    <row r="2858" spans="2:6" x14ac:dyDescent="0.25">
      <c r="B2858" t="s">
        <v>7890</v>
      </c>
      <c r="C2858" s="301" t="s">
        <v>5147</v>
      </c>
      <c r="D2858" s="301" t="s">
        <v>5148</v>
      </c>
      <c r="E2858" s="301" t="s">
        <v>5149</v>
      </c>
      <c r="F2858" t="str">
        <f t="shared" si="44"/>
        <v>ROHÆMAAMBU; Ambulatorium - Hæmatologi - Roskilde: 105-1344</v>
      </c>
    </row>
    <row r="2859" spans="2:6" x14ac:dyDescent="0.25">
      <c r="B2859" t="s">
        <v>7889</v>
      </c>
      <c r="C2859" s="301" t="s">
        <v>5144</v>
      </c>
      <c r="D2859" s="301" t="s">
        <v>5145</v>
      </c>
      <c r="E2859" s="301" t="s">
        <v>5146</v>
      </c>
      <c r="F2859" t="str">
        <f t="shared" si="44"/>
        <v>ROHÆMAAMMY; Sengeafs/amb. MY - Hæmatologi - Roskilde: 105-1343</v>
      </c>
    </row>
    <row r="2860" spans="2:6" x14ac:dyDescent="0.25">
      <c r="B2860" t="s">
        <v>10036</v>
      </c>
      <c r="C2860" s="301" t="s">
        <v>9628</v>
      </c>
      <c r="D2860" s="304" t="s">
        <v>9629</v>
      </c>
      <c r="E2860" s="301" t="s">
        <v>2836</v>
      </c>
      <c r="F2860" t="str">
        <f t="shared" si="44"/>
        <v>ROIMMU; Klinisk Immunologi - Roskilde: 105-7651</v>
      </c>
    </row>
    <row r="2861" spans="2:6" x14ac:dyDescent="0.25">
      <c r="B2861" t="s">
        <v>6557</v>
      </c>
      <c r="C2861" s="301" t="s">
        <v>2834</v>
      </c>
      <c r="D2861" s="301" t="s">
        <v>2835</v>
      </c>
      <c r="E2861" s="301" t="s">
        <v>2836</v>
      </c>
      <c r="F2861" t="str">
        <f t="shared" si="44"/>
        <v>ROIMMUNÆ; Klinisk Immunologi - Roskilde: 105-2468</v>
      </c>
    </row>
    <row r="2862" spans="2:6" x14ac:dyDescent="0.25">
      <c r="B2862" t="s">
        <v>11495</v>
      </c>
      <c r="C2862" s="301">
        <v>8081176000</v>
      </c>
      <c r="D2862" s="301" t="s">
        <v>10776</v>
      </c>
      <c r="E2862" s="302" t="s">
        <v>10781</v>
      </c>
      <c r="F2862" t="str">
        <f t="shared" si="44"/>
        <v>ROIMMU-p; ANNUUM - Camous Moslemi: 8081176000</v>
      </c>
    </row>
    <row r="2863" spans="2:6" x14ac:dyDescent="0.25">
      <c r="B2863" t="s">
        <v>11492</v>
      </c>
      <c r="C2863" s="301">
        <v>8081173000</v>
      </c>
      <c r="D2863" s="301" t="s">
        <v>10776</v>
      </c>
      <c r="E2863" s="302" t="s">
        <v>10778</v>
      </c>
      <c r="F2863" t="str">
        <f t="shared" si="44"/>
        <v>ROIMMU-p; ANNUUM - Isabella C. Loft: 8081173000</v>
      </c>
    </row>
    <row r="2864" spans="2:6" x14ac:dyDescent="0.25">
      <c r="B2864" t="s">
        <v>11491</v>
      </c>
      <c r="C2864" s="301">
        <v>8081172000</v>
      </c>
      <c r="D2864" s="301" t="s">
        <v>10776</v>
      </c>
      <c r="E2864" s="302" t="s">
        <v>10777</v>
      </c>
      <c r="F2864" t="str">
        <f t="shared" si="44"/>
        <v>ROIMMU-p; ANNUUM - Isabella W. Paulsen: 8081172000</v>
      </c>
    </row>
    <row r="2865" spans="2:6" x14ac:dyDescent="0.25">
      <c r="B2865" t="s">
        <v>11494</v>
      </c>
      <c r="C2865" s="301">
        <v>8081175000</v>
      </c>
      <c r="D2865" s="301" t="s">
        <v>10776</v>
      </c>
      <c r="E2865" s="302" t="s">
        <v>10780</v>
      </c>
      <c r="F2865" t="str">
        <f t="shared" si="44"/>
        <v>ROIMMU-p; ANNUUM - Josephine Olsson: 8081175000</v>
      </c>
    </row>
    <row r="2866" spans="2:6" x14ac:dyDescent="0.25">
      <c r="B2866" t="s">
        <v>11514</v>
      </c>
      <c r="C2866" s="301">
        <v>8081195000</v>
      </c>
      <c r="D2866" s="301" t="s">
        <v>10776</v>
      </c>
      <c r="E2866" s="302" t="s">
        <v>10800</v>
      </c>
      <c r="F2866" t="str">
        <f t="shared" si="44"/>
        <v>ROIMMU-p; ANNUUM - Nanna Skov Nielsen: 8081195000</v>
      </c>
    </row>
    <row r="2867" spans="2:6" x14ac:dyDescent="0.25">
      <c r="B2867" t="s">
        <v>11493</v>
      </c>
      <c r="C2867" s="301">
        <v>8081174000</v>
      </c>
      <c r="D2867" s="301" t="s">
        <v>10776</v>
      </c>
      <c r="E2867" s="302" t="s">
        <v>10779</v>
      </c>
      <c r="F2867" t="str">
        <f t="shared" si="44"/>
        <v>ROIMMU-p; ANNUUM - Pernille Lindsø Andersen: 8081174000</v>
      </c>
    </row>
    <row r="2868" spans="2:6" x14ac:dyDescent="0.25">
      <c r="B2868" t="s">
        <v>11496</v>
      </c>
      <c r="C2868" s="301">
        <v>8081177000</v>
      </c>
      <c r="D2868" s="301" t="s">
        <v>10776</v>
      </c>
      <c r="E2868" s="302" t="s">
        <v>10782</v>
      </c>
      <c r="F2868" t="str">
        <f t="shared" si="44"/>
        <v>ROIMMU-p; ANNUUM - Thorsten Brodersen: 8081177000</v>
      </c>
    </row>
    <row r="2869" spans="2:6" x14ac:dyDescent="0.25">
      <c r="B2869" t="s">
        <v>7873</v>
      </c>
      <c r="C2869" s="301" t="s">
        <v>5101</v>
      </c>
      <c r="D2869" s="301" t="s">
        <v>5102</v>
      </c>
      <c r="E2869" s="301" t="s">
        <v>583</v>
      </c>
      <c r="F2869" t="str">
        <f t="shared" si="44"/>
        <v>ROKARD; Kardiologisk Afdeling - Roskilde: 105-1313</v>
      </c>
    </row>
    <row r="2870" spans="2:6" x14ac:dyDescent="0.25">
      <c r="B2870" t="s">
        <v>7875</v>
      </c>
      <c r="C2870" s="301" t="s">
        <v>5106</v>
      </c>
      <c r="D2870" s="301" t="s">
        <v>5107</v>
      </c>
      <c r="E2870" s="301" t="s">
        <v>5108</v>
      </c>
      <c r="F2870" t="str">
        <f t="shared" si="44"/>
        <v>ROKARDAMBU; Ambulatorium - Kardiologisk - Roskilde: 105-1316</v>
      </c>
    </row>
    <row r="2871" spans="2:6" x14ac:dyDescent="0.25">
      <c r="B2871" t="s">
        <v>9192</v>
      </c>
      <c r="C2871" s="301" t="s">
        <v>8642</v>
      </c>
      <c r="D2871" s="301" t="s">
        <v>8643</v>
      </c>
      <c r="E2871" s="301" t="s">
        <v>8644</v>
      </c>
      <c r="F2871" t="str">
        <f t="shared" si="44"/>
        <v>ROKARDB33; Dagafsnit B33 - Kardiologisk  Roskilde: 105-7210</v>
      </c>
    </row>
    <row r="2872" spans="2:6" x14ac:dyDescent="0.25">
      <c r="B2872" t="s">
        <v>7876</v>
      </c>
      <c r="C2872" s="301" t="s">
        <v>5109</v>
      </c>
      <c r="D2872" s="301" t="s">
        <v>5110</v>
      </c>
      <c r="E2872" s="301" t="s">
        <v>5111</v>
      </c>
      <c r="F2872" t="str">
        <f t="shared" si="44"/>
        <v>ROKARDB71; Sengeafs. B71 - Kardiologisk - Roskilde: 105-1317</v>
      </c>
    </row>
    <row r="2873" spans="2:6" x14ac:dyDescent="0.25">
      <c r="B2873" t="s">
        <v>7877</v>
      </c>
      <c r="C2873" s="301" t="s">
        <v>5112</v>
      </c>
      <c r="D2873" s="301" t="s">
        <v>5113</v>
      </c>
      <c r="E2873" s="301" t="s">
        <v>5114</v>
      </c>
      <c r="F2873" t="str">
        <f t="shared" si="44"/>
        <v>ROKARDB75; Sengeafsnit B75 - Kardiologisk - Rosk.: 105-1318</v>
      </c>
    </row>
    <row r="2874" spans="2:6" x14ac:dyDescent="0.25">
      <c r="B2874" t="s">
        <v>7879</v>
      </c>
      <c r="C2874" s="301" t="s">
        <v>5118</v>
      </c>
      <c r="D2874" s="301" t="s">
        <v>5113</v>
      </c>
      <c r="E2874" s="301" t="s">
        <v>5114</v>
      </c>
      <c r="F2874" t="str">
        <f t="shared" si="44"/>
        <v>ROKARDB75; Sengeafsnit B75 - Kardiologisk - Rosk.: 105-1323</v>
      </c>
    </row>
    <row r="2875" spans="2:6" x14ac:dyDescent="0.25">
      <c r="B2875" t="s">
        <v>10037</v>
      </c>
      <c r="C2875" s="301" t="s">
        <v>9630</v>
      </c>
      <c r="D2875" s="301" t="s">
        <v>9631</v>
      </c>
      <c r="E2875" s="301" t="s">
        <v>9632</v>
      </c>
      <c r="F2875" t="str">
        <f t="shared" si="44"/>
        <v>ROKARDKKAM; Ambulatorium - Kard. Karkir. - Roskilde: 105-7213</v>
      </c>
    </row>
    <row r="2876" spans="2:6" x14ac:dyDescent="0.25">
      <c r="B2876" t="s">
        <v>10038</v>
      </c>
      <c r="C2876" s="301" t="s">
        <v>9633</v>
      </c>
      <c r="D2876" s="301" t="s">
        <v>9634</v>
      </c>
      <c r="E2876" s="301" t="s">
        <v>9635</v>
      </c>
      <c r="F2876" t="str">
        <f t="shared" si="44"/>
        <v>ROKARDKKFÆ; Fælles - Kardiologi Karkir. - Roskilde: 105-7211</v>
      </c>
    </row>
    <row r="2877" spans="2:6" x14ac:dyDescent="0.25">
      <c r="B2877" t="s">
        <v>10039</v>
      </c>
      <c r="C2877" s="301" t="s">
        <v>9636</v>
      </c>
      <c r="D2877" s="301" t="s">
        <v>9637</v>
      </c>
      <c r="E2877" s="301" t="s">
        <v>9638</v>
      </c>
      <c r="F2877" t="str">
        <f t="shared" si="44"/>
        <v>ROKARDKKLS; Lægesekretær - Kard. Karkir. - Roskilde: 105-7212</v>
      </c>
    </row>
    <row r="2878" spans="2:6" x14ac:dyDescent="0.25">
      <c r="B2878" t="s">
        <v>10040</v>
      </c>
      <c r="C2878" s="301" t="s">
        <v>9639</v>
      </c>
      <c r="D2878" s="301" t="s">
        <v>9640</v>
      </c>
      <c r="E2878" s="301" t="s">
        <v>9641</v>
      </c>
      <c r="F2878" t="str">
        <f t="shared" si="44"/>
        <v>ROKARDKKOP; Operationsafs. - Kard. Karkir - Roskilde: 105-7215</v>
      </c>
    </row>
    <row r="2879" spans="2:6" x14ac:dyDescent="0.25">
      <c r="B2879" t="s">
        <v>10041</v>
      </c>
      <c r="C2879" s="301" t="s">
        <v>9642</v>
      </c>
      <c r="D2879" s="301" t="s">
        <v>9643</v>
      </c>
      <c r="E2879" s="301" t="s">
        <v>9644</v>
      </c>
      <c r="F2879" t="str">
        <f t="shared" si="44"/>
        <v>ROKARDKKSE; Sengeafsnit - Kard. Karkir. - Roskilde: 105-7214</v>
      </c>
    </row>
    <row r="2880" spans="2:6" x14ac:dyDescent="0.25">
      <c r="B2880" t="s">
        <v>7878</v>
      </c>
      <c r="C2880" s="301" t="s">
        <v>5115</v>
      </c>
      <c r="D2880" s="301" t="s">
        <v>5116</v>
      </c>
      <c r="E2880" s="301" t="s">
        <v>5117</v>
      </c>
      <c r="F2880" t="str">
        <f t="shared" si="44"/>
        <v>ROKARDLABO; Laboratorium - Kardiologisk - Roskilde: 105-1319</v>
      </c>
    </row>
    <row r="2881" spans="2:6" x14ac:dyDescent="0.25">
      <c r="B2881" t="s">
        <v>7874</v>
      </c>
      <c r="C2881" s="301" t="s">
        <v>5103</v>
      </c>
      <c r="D2881" s="301" t="s">
        <v>5104</v>
      </c>
      <c r="E2881" s="301" t="s">
        <v>5105</v>
      </c>
      <c r="F2881" t="str">
        <f t="shared" si="44"/>
        <v>ROKARDLÆSE; Lægesekretær - Kardiologisk - Roskilde: 105-1314</v>
      </c>
    </row>
    <row r="2882" spans="2:6" x14ac:dyDescent="0.25">
      <c r="B2882" t="s">
        <v>7721</v>
      </c>
      <c r="C2882" s="301">
        <v>8052465000</v>
      </c>
      <c r="D2882" s="301" t="s">
        <v>4210</v>
      </c>
      <c r="E2882" s="304" t="s">
        <v>4759</v>
      </c>
      <c r="F2882" t="str">
        <f t="shared" si="44"/>
        <v>ROKARD-p; ACQUIRE-ICD v/Thomas Melchior(18-000266): 8052465000</v>
      </c>
    </row>
    <row r="2883" spans="2:6" x14ac:dyDescent="0.25">
      <c r="B2883" t="s">
        <v>9150</v>
      </c>
      <c r="C2883" s="301">
        <v>8071115000</v>
      </c>
      <c r="D2883" s="301" t="s">
        <v>4210</v>
      </c>
      <c r="E2883" s="304" t="s">
        <v>8580</v>
      </c>
      <c r="F2883" t="str">
        <f t="shared" si="44"/>
        <v>ROKARD-p; AEGIS-II Køge - Tonny Nielsen(18-000913): 8071115000</v>
      </c>
    </row>
    <row r="2884" spans="2:6" x14ac:dyDescent="0.25">
      <c r="B2884" t="s">
        <v>9151</v>
      </c>
      <c r="C2884" s="301">
        <v>8071116000</v>
      </c>
      <c r="D2884" s="301" t="s">
        <v>4210</v>
      </c>
      <c r="E2884" s="304" t="s">
        <v>8581</v>
      </c>
      <c r="F2884" t="str">
        <f t="shared" si="44"/>
        <v>ROKARD-p; AEGIS-II Rosk - C. Toftager (18-000913): 8071116000</v>
      </c>
    </row>
    <row r="2885" spans="2:6" x14ac:dyDescent="0.25">
      <c r="B2885" t="s">
        <v>11192</v>
      </c>
      <c r="C2885" s="301">
        <v>8051529000</v>
      </c>
      <c r="D2885" s="301" t="s">
        <v>4210</v>
      </c>
      <c r="E2885" s="301" t="s">
        <v>10506</v>
      </c>
      <c r="F2885" t="str">
        <f t="shared" si="44"/>
        <v>ROKARD-p; Afdelingsledelsen, Kardiologisk Roskilde: 8051529000</v>
      </c>
    </row>
    <row r="2886" spans="2:6" x14ac:dyDescent="0.25">
      <c r="B2886" t="s">
        <v>7528</v>
      </c>
      <c r="C2886" s="301">
        <v>8052190000</v>
      </c>
      <c r="D2886" s="301" t="s">
        <v>4210</v>
      </c>
      <c r="E2886" s="301" t="s">
        <v>4563</v>
      </c>
      <c r="F2886" t="str">
        <f t="shared" si="44"/>
        <v>ROKARD-p; Andreas Fabricius-Bjerre - Value of CT: 8052190000</v>
      </c>
    </row>
    <row r="2887" spans="2:6" x14ac:dyDescent="0.25">
      <c r="B2887" t="s">
        <v>11513</v>
      </c>
      <c r="C2887" s="301">
        <v>8081194000</v>
      </c>
      <c r="D2887" s="301" t="s">
        <v>4210</v>
      </c>
      <c r="E2887" s="302" t="s">
        <v>10799</v>
      </c>
      <c r="F2887" t="str">
        <f t="shared" si="44"/>
        <v>ROKARD-p; ANNUUM - Alexander Christian Falkentoft: 8081194000</v>
      </c>
    </row>
    <row r="2888" spans="2:6" x14ac:dyDescent="0.25">
      <c r="B2888" t="s">
        <v>11462</v>
      </c>
      <c r="C2888" s="301">
        <v>8081137000</v>
      </c>
      <c r="D2888" s="301" t="s">
        <v>4210</v>
      </c>
      <c r="E2888" s="302" t="s">
        <v>10747</v>
      </c>
      <c r="F2888" t="str">
        <f t="shared" si="44"/>
        <v>ROKARD-p; ANNUUM - Camilla Solli: 8081137000</v>
      </c>
    </row>
    <row r="2889" spans="2:6" x14ac:dyDescent="0.25">
      <c r="B2889" t="s">
        <v>11464</v>
      </c>
      <c r="C2889" s="301">
        <v>8081139000</v>
      </c>
      <c r="D2889" s="301" t="s">
        <v>4210</v>
      </c>
      <c r="E2889" s="302" t="s">
        <v>10749</v>
      </c>
      <c r="F2889" t="str">
        <f t="shared" si="44"/>
        <v>ROKARD-p; ANNUUM - Kamal Preet Kaur: 8081139000</v>
      </c>
    </row>
    <row r="2890" spans="2:6" x14ac:dyDescent="0.25">
      <c r="B2890" t="s">
        <v>11463</v>
      </c>
      <c r="C2890" s="301">
        <v>8081138000</v>
      </c>
      <c r="D2890" s="301" t="s">
        <v>4210</v>
      </c>
      <c r="E2890" s="302" t="s">
        <v>10748</v>
      </c>
      <c r="F2890" t="str">
        <f t="shared" si="44"/>
        <v>ROKARD-p; ANNUUM - Kirsten Helmark: 8081138000</v>
      </c>
    </row>
    <row r="2891" spans="2:6" x14ac:dyDescent="0.25">
      <c r="B2891" t="s">
        <v>11461</v>
      </c>
      <c r="C2891" s="301">
        <v>8081136000</v>
      </c>
      <c r="D2891" s="301" t="s">
        <v>4210</v>
      </c>
      <c r="E2891" s="302" t="s">
        <v>10746</v>
      </c>
      <c r="F2891" t="str">
        <f t="shared" ref="F2891:F2954" si="45">CONCATENATE(D2891,";"," ",E2891,":"," ",C2891)</f>
        <v>ROKARD-p; ANNUUM - Sangeeta Sandra Chamat: 8081136000</v>
      </c>
    </row>
    <row r="2892" spans="2:6" x14ac:dyDescent="0.25">
      <c r="B2892" t="s">
        <v>11280</v>
      </c>
      <c r="C2892" s="307">
        <v>8052770000</v>
      </c>
      <c r="D2892" s="301" t="s">
        <v>4210</v>
      </c>
      <c r="E2892" s="301" t="s">
        <v>10591</v>
      </c>
      <c r="F2892" t="str">
        <f t="shared" si="45"/>
        <v>ROKARD-p; Bali v/Henning Kelbæk (20-000637): 8052770000</v>
      </c>
    </row>
    <row r="2893" spans="2:6" x14ac:dyDescent="0.25">
      <c r="B2893" t="s">
        <v>11220</v>
      </c>
      <c r="C2893" s="301">
        <v>8052691000</v>
      </c>
      <c r="D2893" s="301" t="s">
        <v>4210</v>
      </c>
      <c r="E2893" s="301" t="s">
        <v>10533</v>
      </c>
      <c r="F2893" t="str">
        <f t="shared" si="45"/>
        <v>ROKARD-p; Bioflow-DAPT v/Henning Skov Kelbæk (20-0: 8052691000</v>
      </c>
    </row>
    <row r="2894" spans="2:6" x14ac:dyDescent="0.25">
      <c r="B2894" t="s">
        <v>7636</v>
      </c>
      <c r="C2894" s="301">
        <v>8052360000</v>
      </c>
      <c r="D2894" s="301" t="s">
        <v>4210</v>
      </c>
      <c r="E2894" s="301" t="s">
        <v>4674</v>
      </c>
      <c r="F2894" t="str">
        <f t="shared" si="45"/>
        <v>ROKARD-p; Camilla Nordheim Solli, Kardiovaskulær : 8052360000</v>
      </c>
    </row>
    <row r="2895" spans="2:6" x14ac:dyDescent="0.25">
      <c r="B2895" t="s">
        <v>11248</v>
      </c>
      <c r="C2895" s="307">
        <v>8052727000</v>
      </c>
      <c r="D2895" s="301" t="s">
        <v>4210</v>
      </c>
      <c r="E2895" s="301" t="s">
        <v>10561</v>
      </c>
      <c r="F2895" t="str">
        <f t="shared" si="45"/>
        <v>ROKARD-p; Cardiovascular disease and infective : 8052727000</v>
      </c>
    </row>
    <row r="2896" spans="2:6" x14ac:dyDescent="0.25">
      <c r="B2896" t="s">
        <v>7338</v>
      </c>
      <c r="C2896" s="301">
        <v>8051894000</v>
      </c>
      <c r="D2896" s="301" t="s">
        <v>4210</v>
      </c>
      <c r="E2896" s="301" t="s">
        <v>4373</v>
      </c>
      <c r="F2896" t="str">
        <f t="shared" si="45"/>
        <v>ROKARD-p; Carsten Toftager - Pioneer AF-PCI Eodra: 8051894000</v>
      </c>
    </row>
    <row r="2897" spans="2:6" x14ac:dyDescent="0.25">
      <c r="B2897" t="s">
        <v>7603</v>
      </c>
      <c r="C2897" s="301">
        <v>8052311000</v>
      </c>
      <c r="D2897" s="301" t="s">
        <v>4210</v>
      </c>
      <c r="E2897" s="301" t="s">
        <v>4640</v>
      </c>
      <c r="F2897" t="str">
        <f t="shared" si="45"/>
        <v>ROKARD-p; Carsten Toftager Larsen, Augustus studi.: 8052311000</v>
      </c>
    </row>
    <row r="2898" spans="2:6" x14ac:dyDescent="0.25">
      <c r="B2898" t="s">
        <v>7728</v>
      </c>
      <c r="C2898" s="301">
        <v>8052472000</v>
      </c>
      <c r="D2898" s="301" t="s">
        <v>4210</v>
      </c>
      <c r="E2898" s="301" t="s">
        <v>4766</v>
      </c>
      <c r="F2898" t="str">
        <f t="shared" si="45"/>
        <v>ROKARD-p; Concard/Tina Birgitte Hansen (18-000032): 8052472000</v>
      </c>
    </row>
    <row r="2899" spans="2:6" x14ac:dyDescent="0.25">
      <c r="B2899" t="s">
        <v>11293</v>
      </c>
      <c r="C2899" s="307">
        <v>8052785000</v>
      </c>
      <c r="D2899" s="301" t="s">
        <v>4210</v>
      </c>
      <c r="E2899" s="301" t="s">
        <v>10605</v>
      </c>
      <c r="F2899" t="str">
        <f t="shared" si="45"/>
        <v>ROKARD-p; CROWD-ASPECT v/Matias Greve Lindholm: 8052785000</v>
      </c>
    </row>
    <row r="2900" spans="2:6" x14ac:dyDescent="0.25">
      <c r="B2900" t="s">
        <v>11265</v>
      </c>
      <c r="C2900" s="307">
        <v>8052747000</v>
      </c>
      <c r="D2900" s="301" t="s">
        <v>4210</v>
      </c>
      <c r="E2900" s="301" t="s">
        <v>10578</v>
      </c>
      <c r="F2900" t="str">
        <f t="shared" si="45"/>
        <v>ROKARD-p; DANAVR v/Søren Skøtt Schmiegelow: 8052747000</v>
      </c>
    </row>
    <row r="2901" spans="2:6" x14ac:dyDescent="0.25">
      <c r="B2901" t="s">
        <v>10046</v>
      </c>
      <c r="C2901" s="301">
        <v>8052611000</v>
      </c>
      <c r="D2901" s="301" t="s">
        <v>4210</v>
      </c>
      <c r="E2901" s="304" t="s">
        <v>9649</v>
      </c>
      <c r="F2901" t="str">
        <f t="shared" si="45"/>
        <v>ROKARD-p; Danblock v/Martin Snoer (19- 000631): 8052611000</v>
      </c>
    </row>
    <row r="2902" spans="2:6" x14ac:dyDescent="0.25">
      <c r="B2902" t="s">
        <v>9155</v>
      </c>
      <c r="C2902" s="301">
        <v>8071120000</v>
      </c>
      <c r="D2902" s="301" t="s">
        <v>4210</v>
      </c>
      <c r="E2902" s="304" t="s">
        <v>8584</v>
      </c>
      <c r="F2902" t="str">
        <f t="shared" si="45"/>
        <v>ROKARD-p; DanHeart v/Niels Eske Bruun (18-000979): 8071120000</v>
      </c>
    </row>
    <row r="2903" spans="2:6" x14ac:dyDescent="0.25">
      <c r="B2903" t="s">
        <v>11360</v>
      </c>
      <c r="C2903" s="307">
        <v>8052869000</v>
      </c>
      <c r="D2903" s="301" t="s">
        <v>4210</v>
      </c>
      <c r="E2903" s="301" t="s">
        <v>10669</v>
      </c>
      <c r="F2903" t="str">
        <f t="shared" si="45"/>
        <v>ROKARD-p; DanHeart v/Niels Eske Bruun: 8052869000</v>
      </c>
    </row>
    <row r="2904" spans="2:6" x14ac:dyDescent="0.25">
      <c r="B2904" t="s">
        <v>11329</v>
      </c>
      <c r="C2904" s="307">
        <v>8052831000</v>
      </c>
      <c r="D2904" s="301" t="s">
        <v>4210</v>
      </c>
      <c r="E2904" s="301" t="s">
        <v>10638</v>
      </c>
      <c r="F2904" t="str">
        <f t="shared" si="45"/>
        <v>ROKARD-p; Death an cardiovascular outcome accordi.: 8052831000</v>
      </c>
    </row>
    <row r="2905" spans="2:6" x14ac:dyDescent="0.25">
      <c r="B2905" t="s">
        <v>10043</v>
      </c>
      <c r="C2905" s="301">
        <v>8052584000</v>
      </c>
      <c r="D2905" s="301" t="s">
        <v>4210</v>
      </c>
      <c r="E2905" s="304" t="s">
        <v>9646</v>
      </c>
      <c r="F2905" t="str">
        <f t="shared" si="45"/>
        <v>ROKARD-p; Diagnostisk CT ved Infektiøs Endokarditi: 8052584000</v>
      </c>
    </row>
    <row r="2906" spans="2:6" x14ac:dyDescent="0.25">
      <c r="B2906" t="s">
        <v>10042</v>
      </c>
      <c r="C2906" s="301">
        <v>8051829000</v>
      </c>
      <c r="D2906" s="301" t="s">
        <v>4210</v>
      </c>
      <c r="E2906" s="301" t="s">
        <v>9645</v>
      </c>
      <c r="F2906" t="str">
        <f t="shared" si="45"/>
        <v>ROKARD-p; EFC v/Niels Eske Bruun (19-000080): 8051829000</v>
      </c>
    </row>
    <row r="2907" spans="2:6" x14ac:dyDescent="0.25">
      <c r="B2907" t="s">
        <v>7280</v>
      </c>
      <c r="C2907" s="301">
        <v>8051753000</v>
      </c>
      <c r="D2907" s="301" t="s">
        <v>4210</v>
      </c>
      <c r="E2907" s="301" t="s">
        <v>4313</v>
      </c>
      <c r="F2907" t="str">
        <f t="shared" si="45"/>
        <v>ROKARD-p; Eksternt:  A restrospective register st.: 8051753000</v>
      </c>
    </row>
    <row r="2908" spans="2:6" x14ac:dyDescent="0.25">
      <c r="B2908" t="s">
        <v>7379</v>
      </c>
      <c r="C2908" s="301">
        <v>8051951000</v>
      </c>
      <c r="D2908" s="301" t="s">
        <v>4210</v>
      </c>
      <c r="E2908" s="301" t="s">
        <v>4413</v>
      </c>
      <c r="F2908" t="str">
        <f t="shared" si="45"/>
        <v>ROKARD-p; eksternt: Tonny Nielsen.Ensure om AF (1.: 8051951000</v>
      </c>
    </row>
    <row r="2909" spans="2:6" x14ac:dyDescent="0.25">
      <c r="B2909" t="s">
        <v>10049</v>
      </c>
      <c r="C2909" s="301">
        <v>8052649000</v>
      </c>
      <c r="D2909" s="301" t="s">
        <v>4210</v>
      </c>
      <c r="E2909" s="301" t="s">
        <v>9652</v>
      </c>
      <c r="F2909" t="str">
        <f t="shared" si="45"/>
        <v>ROKARD-p; eMindYourHeart-Kirsten Charlotte Helmark: 8052649000</v>
      </c>
    </row>
    <row r="2910" spans="2:6" x14ac:dyDescent="0.25">
      <c r="B2910" t="s">
        <v>10045</v>
      </c>
      <c r="C2910" s="301">
        <v>8052601000</v>
      </c>
      <c r="D2910" s="301" t="s">
        <v>4210</v>
      </c>
      <c r="E2910" s="304" t="s">
        <v>9648</v>
      </c>
      <c r="F2910" t="str">
        <f t="shared" si="45"/>
        <v>ROKARD-p; Forskningsfremmende projekter(Alexander : 8052601000</v>
      </c>
    </row>
    <row r="2911" spans="2:6" x14ac:dyDescent="0.25">
      <c r="B2911" t="s">
        <v>10044</v>
      </c>
      <c r="C2911" s="301">
        <v>8052600000</v>
      </c>
      <c r="D2911" s="301" t="s">
        <v>4210</v>
      </c>
      <c r="E2911" s="304" t="s">
        <v>9647</v>
      </c>
      <c r="F2911" t="str">
        <f t="shared" si="45"/>
        <v>ROKARD-p; Forskningsfremmende projekter(Kamal Kaa.: 8052600000</v>
      </c>
    </row>
    <row r="2912" spans="2:6" x14ac:dyDescent="0.25">
      <c r="B2912" t="s">
        <v>7539</v>
      </c>
      <c r="C2912" s="301">
        <v>8052202000</v>
      </c>
      <c r="D2912" s="301" t="s">
        <v>4210</v>
      </c>
      <c r="E2912" s="301" t="s">
        <v>4574</v>
      </c>
      <c r="F2912" t="str">
        <f t="shared" si="45"/>
        <v>ROKARD-p; Gunnar Jensen - DANISH: 8052202000</v>
      </c>
    </row>
    <row r="2913" spans="2:6" x14ac:dyDescent="0.25">
      <c r="B2913" t="s">
        <v>7196</v>
      </c>
      <c r="C2913" s="301">
        <v>8051119000</v>
      </c>
      <c r="D2913" s="301" t="s">
        <v>4210</v>
      </c>
      <c r="E2913" s="301" t="s">
        <v>4211</v>
      </c>
      <c r="F2913" t="str">
        <f t="shared" si="45"/>
        <v>ROKARD-p; Gunnar Jensen - Kardiologisk forskn.fond: 8051119000</v>
      </c>
    </row>
    <row r="2914" spans="2:6" x14ac:dyDescent="0.25">
      <c r="B2914" t="s">
        <v>7268</v>
      </c>
      <c r="C2914" s="301">
        <v>8051708000</v>
      </c>
      <c r="D2914" s="301" t="s">
        <v>4210</v>
      </c>
      <c r="E2914" s="301" t="s">
        <v>4300</v>
      </c>
      <c r="F2914" t="str">
        <f t="shared" si="45"/>
        <v>ROKARD-p; Hanne Elming. Verdict Trial: 8051708000</v>
      </c>
    </row>
    <row r="2915" spans="2:6" x14ac:dyDescent="0.25">
      <c r="B2915" t="s">
        <v>7537</v>
      </c>
      <c r="C2915" s="301">
        <v>8052200000</v>
      </c>
      <c r="D2915" s="301" t="s">
        <v>4210</v>
      </c>
      <c r="E2915" s="301" t="s">
        <v>4572</v>
      </c>
      <c r="F2915" t="str">
        <f t="shared" si="45"/>
        <v>ROKARD-p; Henning Kelbæk - Target: 8052200000</v>
      </c>
    </row>
    <row r="2916" spans="2:6" x14ac:dyDescent="0.25">
      <c r="B2916" t="s">
        <v>7680</v>
      </c>
      <c r="C2916" s="301">
        <v>8052418000</v>
      </c>
      <c r="D2916" s="301" t="s">
        <v>4210</v>
      </c>
      <c r="E2916" s="301" t="s">
        <v>4719</v>
      </c>
      <c r="F2916" t="str">
        <f t="shared" si="45"/>
        <v>ROKARD-p; Henning Kelbæk , Master DAPT  (17-00106.: 8052418000</v>
      </c>
    </row>
    <row r="2917" spans="2:6" x14ac:dyDescent="0.25">
      <c r="B2917" t="s">
        <v>7707</v>
      </c>
      <c r="C2917" s="301">
        <v>8052447000</v>
      </c>
      <c r="D2917" s="301" t="s">
        <v>4210</v>
      </c>
      <c r="E2917" s="304" t="s">
        <v>4745</v>
      </c>
      <c r="F2917" t="str">
        <f t="shared" si="45"/>
        <v>ROKARD-p; Henning Kelbæk, Vector (17-000999): 8052447000</v>
      </c>
    </row>
    <row r="2918" spans="2:6" x14ac:dyDescent="0.25">
      <c r="B2918" t="s">
        <v>9117</v>
      </c>
      <c r="C2918" s="301">
        <v>8052539000</v>
      </c>
      <c r="D2918" s="301" t="s">
        <v>4210</v>
      </c>
      <c r="E2918" s="304" t="s">
        <v>8548</v>
      </c>
      <c r="F2918" t="str">
        <f t="shared" si="45"/>
        <v>ROKARD-p; Hjerteklapbetændelse med streptokok; år.: 8052539000</v>
      </c>
    </row>
    <row r="2919" spans="2:6" x14ac:dyDescent="0.25">
      <c r="B2919" t="s">
        <v>11262</v>
      </c>
      <c r="C2919" s="307">
        <v>8052744000</v>
      </c>
      <c r="D2919" s="301" t="s">
        <v>4210</v>
      </c>
      <c r="E2919" s="301" t="s">
        <v>10575</v>
      </c>
      <c r="F2919" t="str">
        <f t="shared" si="45"/>
        <v>ROKARD-p; Horizon v/Niels Eske Bruun (20-000376): 8052744000</v>
      </c>
    </row>
    <row r="2920" spans="2:6" x14ac:dyDescent="0.25">
      <c r="B2920" t="s">
        <v>10051</v>
      </c>
      <c r="C2920" s="301">
        <v>8071142000</v>
      </c>
      <c r="D2920" s="301" t="s">
        <v>4210</v>
      </c>
      <c r="E2920" s="301" t="s">
        <v>9654</v>
      </c>
      <c r="F2920" t="str">
        <f t="shared" si="45"/>
        <v>ROKARD-p; ISCHEMIA-CTO undersøgelse v/Ole Havndrup: 8071142000</v>
      </c>
    </row>
    <row r="2921" spans="2:6" x14ac:dyDescent="0.25">
      <c r="B2921" t="s">
        <v>7736</v>
      </c>
      <c r="C2921" s="301">
        <v>8052490000</v>
      </c>
      <c r="D2921" s="301" t="s">
        <v>4210</v>
      </c>
      <c r="E2921" s="301" t="s">
        <v>4774</v>
      </c>
      <c r="F2921" t="str">
        <f t="shared" si="45"/>
        <v>ROKARD-p; Kardiovaskulære Manifestationer hos Pat.: 8052490000</v>
      </c>
    </row>
    <row r="2922" spans="2:6" x14ac:dyDescent="0.25">
      <c r="B2922" t="s">
        <v>7569</v>
      </c>
      <c r="C2922" s="301">
        <v>8052254000</v>
      </c>
      <c r="D2922" s="301" t="s">
        <v>4210</v>
      </c>
      <c r="E2922" s="301" t="s">
        <v>4604</v>
      </c>
      <c r="F2922" t="str">
        <f t="shared" si="45"/>
        <v>ROKARD-p; Karin Johansen  - Udvikling og test: 8052254000</v>
      </c>
    </row>
    <row r="2923" spans="2:6" x14ac:dyDescent="0.25">
      <c r="B2923" t="s">
        <v>7287</v>
      </c>
      <c r="C2923" s="301">
        <v>8051792000</v>
      </c>
      <c r="D2923" s="301" t="s">
        <v>4210</v>
      </c>
      <c r="E2923" s="301" t="s">
        <v>4320</v>
      </c>
      <c r="F2923" t="str">
        <f t="shared" si="45"/>
        <v>ROKARD-p; Karin Johansen - Org. pt. oplev. og øko: 8051792000</v>
      </c>
    </row>
    <row r="2924" spans="2:6" x14ac:dyDescent="0.25">
      <c r="B2924" t="s">
        <v>11388</v>
      </c>
      <c r="C2924" s="301">
        <v>8056081000</v>
      </c>
      <c r="D2924" s="301" t="s">
        <v>4210</v>
      </c>
      <c r="E2924" s="301" t="s">
        <v>2491</v>
      </c>
      <c r="F2924" t="str">
        <f t="shared" si="45"/>
        <v>ROKARD-p; Kar-kirurgisk legat-konto - Martin Rasm.: 8056081000</v>
      </c>
    </row>
    <row r="2925" spans="2:6" x14ac:dyDescent="0.25">
      <c r="B2925" t="s">
        <v>7536</v>
      </c>
      <c r="C2925" s="301">
        <v>8052199000</v>
      </c>
      <c r="D2925" s="301" t="s">
        <v>4210</v>
      </c>
      <c r="E2925" s="301" t="s">
        <v>4571</v>
      </c>
      <c r="F2925" t="str">
        <f t="shared" si="45"/>
        <v>ROKARD-p; Ketil Haugan - DANPACE IIv: 8052199000</v>
      </c>
    </row>
    <row r="2926" spans="2:6" x14ac:dyDescent="0.25">
      <c r="B2926" t="s">
        <v>7475</v>
      </c>
      <c r="C2926" s="301">
        <v>8052124000</v>
      </c>
      <c r="D2926" s="301" t="s">
        <v>4210</v>
      </c>
      <c r="E2926" s="301" t="s">
        <v>4511</v>
      </c>
      <c r="F2926" t="str">
        <f t="shared" si="45"/>
        <v>ROKARD-p; Ketil Haugan - Enkelt-kammer versus dob.: 8052124000</v>
      </c>
    </row>
    <row r="2927" spans="2:6" x14ac:dyDescent="0.25">
      <c r="B2927" t="s">
        <v>7298</v>
      </c>
      <c r="C2927" s="301">
        <v>8051844000</v>
      </c>
      <c r="D2927" s="301" t="s">
        <v>4210</v>
      </c>
      <c r="E2927" s="301" t="s">
        <v>4331</v>
      </c>
      <c r="F2927" t="str">
        <f t="shared" si="45"/>
        <v>ROKARD-p; Ketil Haugan - LOOP study: 8051844000</v>
      </c>
    </row>
    <row r="2928" spans="2:6" x14ac:dyDescent="0.25">
      <c r="B2928" t="s">
        <v>7654</v>
      </c>
      <c r="C2928" s="301">
        <v>8052383000</v>
      </c>
      <c r="D2928" s="301" t="s">
        <v>4210</v>
      </c>
      <c r="E2928" s="301" t="s">
        <v>4692</v>
      </c>
      <c r="F2928" t="str">
        <f t="shared" si="45"/>
        <v>ROKARD-p; Kirsten Ladefoged Rasmussen, Prominent: 8052383000</v>
      </c>
    </row>
    <row r="2929" spans="2:6" x14ac:dyDescent="0.25">
      <c r="B2929" t="s">
        <v>7466</v>
      </c>
      <c r="C2929" s="301">
        <v>8052113000</v>
      </c>
      <c r="D2929" s="301" t="s">
        <v>4210</v>
      </c>
      <c r="E2929" s="301" t="s">
        <v>4502</v>
      </c>
      <c r="F2929" t="str">
        <f t="shared" si="45"/>
        <v>ROKARD-p; Lars Kjøller-Hansen  - Prospect II/Prosp: 8052113000</v>
      </c>
    </row>
    <row r="2930" spans="2:6" x14ac:dyDescent="0.25">
      <c r="B2930" t="s">
        <v>7252</v>
      </c>
      <c r="C2930" s="301">
        <v>8051643000</v>
      </c>
      <c r="D2930" s="301" t="s">
        <v>4210</v>
      </c>
      <c r="E2930" s="301" t="s">
        <v>4281</v>
      </c>
      <c r="F2930" t="str">
        <f t="shared" si="45"/>
        <v>ROKARD-p; Line Lisbeth Olesen - Hj.svigt hos ældre: 8051643000</v>
      </c>
    </row>
    <row r="2931" spans="2:6" x14ac:dyDescent="0.25">
      <c r="B2931" t="s">
        <v>11303</v>
      </c>
      <c r="C2931" s="307">
        <v>8052803000</v>
      </c>
      <c r="D2931" s="301" t="s">
        <v>4210</v>
      </c>
      <c r="E2931" s="301" t="s">
        <v>10614</v>
      </c>
      <c r="F2931" t="str">
        <f t="shared" si="45"/>
        <v>ROKARD-p; Monitoring of arrhythmias in patients t.: 8052803000</v>
      </c>
    </row>
    <row r="2932" spans="2:6" x14ac:dyDescent="0.25">
      <c r="B2932" t="s">
        <v>7307</v>
      </c>
      <c r="C2932" s="307">
        <v>8051853000</v>
      </c>
      <c r="D2932" s="301" t="s">
        <v>4210</v>
      </c>
      <c r="E2932" s="301" t="s">
        <v>4340</v>
      </c>
      <c r="F2932" t="str">
        <f t="shared" si="45"/>
        <v>ROKARD-p; Mustafa Taskiran - Fourier: 8051853000</v>
      </c>
    </row>
    <row r="2933" spans="2:6" x14ac:dyDescent="0.25">
      <c r="B2933" t="s">
        <v>7306</v>
      </c>
      <c r="C2933" s="301">
        <v>8051852000</v>
      </c>
      <c r="D2933" s="301" t="s">
        <v>4210</v>
      </c>
      <c r="E2933" s="301" t="s">
        <v>4339</v>
      </c>
      <c r="F2933" t="str">
        <f t="shared" si="45"/>
        <v>ROKARD-p; Mustafa Taskiran - Freedom: 8051852000</v>
      </c>
    </row>
    <row r="2934" spans="2:6" x14ac:dyDescent="0.25">
      <c r="B2934" t="s">
        <v>7325</v>
      </c>
      <c r="C2934" s="301">
        <v>8051881000</v>
      </c>
      <c r="D2934" s="301" t="s">
        <v>4210</v>
      </c>
      <c r="E2934" s="301" t="s">
        <v>4358</v>
      </c>
      <c r="F2934" t="str">
        <f t="shared" si="45"/>
        <v>ROKARD-p; Ole Ahlehoff - Cardiovascular orutcomes: 8051881000</v>
      </c>
    </row>
    <row r="2935" spans="2:6" x14ac:dyDescent="0.25">
      <c r="B2935" t="s">
        <v>7316</v>
      </c>
      <c r="C2935" s="301">
        <v>8051862000</v>
      </c>
      <c r="D2935" s="301" t="s">
        <v>4210</v>
      </c>
      <c r="E2935" s="301" t="s">
        <v>4349</v>
      </c>
      <c r="F2935" t="str">
        <f t="shared" si="45"/>
        <v>ROKARD-p; Ole Ahlehoff - Cardiovascular RSSF: 8051862000</v>
      </c>
    </row>
    <row r="2936" spans="2:6" x14ac:dyDescent="0.25">
      <c r="B2936" t="s">
        <v>7532</v>
      </c>
      <c r="C2936" s="301">
        <v>8052195000</v>
      </c>
      <c r="D2936" s="301" t="s">
        <v>4210</v>
      </c>
      <c r="E2936" s="301" t="s">
        <v>4567</v>
      </c>
      <c r="F2936" t="str">
        <f t="shared" si="45"/>
        <v>ROKARD-p; Ole Dyg Pedersen - AF-CHF: 8052195000</v>
      </c>
    </row>
    <row r="2937" spans="2:6" x14ac:dyDescent="0.25">
      <c r="B2937" t="s">
        <v>7664</v>
      </c>
      <c r="C2937" s="301">
        <v>8052397000</v>
      </c>
      <c r="D2937" s="301" t="s">
        <v>4210</v>
      </c>
      <c r="E2937" s="301" t="s">
        <v>4703</v>
      </c>
      <c r="F2937" t="str">
        <f t="shared" si="45"/>
        <v>ROKARD-p; Ole Havndrup - OCTOBER (17-000948) ekst.: 8052397000</v>
      </c>
    </row>
    <row r="2938" spans="2:6" x14ac:dyDescent="0.25">
      <c r="B2938" t="s">
        <v>7351</v>
      </c>
      <c r="C2938" s="301">
        <v>8051909000</v>
      </c>
      <c r="D2938" s="301" t="s">
        <v>4210</v>
      </c>
      <c r="E2938" s="301" t="s">
        <v>4385</v>
      </c>
      <c r="F2938" t="str">
        <f t="shared" si="45"/>
        <v>ROKARD-p; Ole Havndrup. Bioflow - IV: 8051909000</v>
      </c>
    </row>
    <row r="2939" spans="2:6" x14ac:dyDescent="0.25">
      <c r="B2939" t="s">
        <v>10047</v>
      </c>
      <c r="C2939" s="301">
        <v>8052614000</v>
      </c>
      <c r="D2939" s="301" t="s">
        <v>4210</v>
      </c>
      <c r="E2939" s="304" t="s">
        <v>9650</v>
      </c>
      <c r="F2939" t="str">
        <f t="shared" si="45"/>
        <v>ROKARD-p; Orion-8 v/Pernille Correll (18-000107): 8052614000</v>
      </c>
    </row>
    <row r="2940" spans="2:6" x14ac:dyDescent="0.25">
      <c r="B2940" t="s">
        <v>7473</v>
      </c>
      <c r="C2940" s="301">
        <v>8052122000</v>
      </c>
      <c r="D2940" s="301" t="s">
        <v>4210</v>
      </c>
      <c r="E2940" s="301" t="s">
        <v>4509</v>
      </c>
      <c r="F2940" t="str">
        <f t="shared" si="45"/>
        <v>ROKARD-p; Pernille Corell - Apprise: 8052122000</v>
      </c>
    </row>
    <row r="2941" spans="2:6" x14ac:dyDescent="0.25">
      <c r="B2941" t="s">
        <v>7745</v>
      </c>
      <c r="C2941" s="301">
        <v>8071100000</v>
      </c>
      <c r="D2941" s="301" t="s">
        <v>4210</v>
      </c>
      <c r="E2941" s="304" t="s">
        <v>4784</v>
      </c>
      <c r="F2941" t="str">
        <f t="shared" si="45"/>
        <v>ROKARD-p; Pernille Correll, Orion-9 (18-000107): 8071100000</v>
      </c>
    </row>
    <row r="2942" spans="2:6" x14ac:dyDescent="0.25">
      <c r="B2942" t="s">
        <v>11257</v>
      </c>
      <c r="C2942" s="307">
        <v>8052738000</v>
      </c>
      <c r="D2942" s="301" t="s">
        <v>4210</v>
      </c>
      <c r="E2942" s="301" t="s">
        <v>10570</v>
      </c>
      <c r="F2942" t="str">
        <f t="shared" si="45"/>
        <v>ROKARD-p; POET-II v/Niels Eske Bruun (20-000123): 8052738000</v>
      </c>
    </row>
    <row r="2943" spans="2:6" x14ac:dyDescent="0.25">
      <c r="B2943" t="s">
        <v>10050</v>
      </c>
      <c r="C2943" s="301">
        <v>8071141000</v>
      </c>
      <c r="D2943" s="301" t="s">
        <v>4210</v>
      </c>
      <c r="E2943" s="301" t="s">
        <v>9653</v>
      </c>
      <c r="F2943" t="str">
        <f t="shared" si="45"/>
        <v>ROKARD-p; Projekt CTQJ23A12001 V/Niels Eske Bruun: 8071141000</v>
      </c>
    </row>
    <row r="2944" spans="2:6" x14ac:dyDescent="0.25">
      <c r="B2944" t="s">
        <v>11357</v>
      </c>
      <c r="C2944" s="307">
        <v>8052864000</v>
      </c>
      <c r="D2944" s="301" t="s">
        <v>4210</v>
      </c>
      <c r="E2944" s="301" t="s">
        <v>10666</v>
      </c>
      <c r="F2944" t="str">
        <f t="shared" si="45"/>
        <v>ROKARD-p; Projekt DanAF v/Ole Dyg Pedersen: 8052864000</v>
      </c>
    </row>
    <row r="2945" spans="2:6" x14ac:dyDescent="0.25">
      <c r="B2945" t="s">
        <v>11408</v>
      </c>
      <c r="C2945" s="301">
        <v>8071168000</v>
      </c>
      <c r="D2945" s="301" t="s">
        <v>4210</v>
      </c>
      <c r="E2945" s="301" t="s">
        <v>10693</v>
      </c>
      <c r="F2945" t="str">
        <f t="shared" si="45"/>
        <v>ROKARD-p; Projekt ETESIAN v/Niels Eske Bruum (EMN.: 8071168000</v>
      </c>
    </row>
    <row r="2946" spans="2:6" x14ac:dyDescent="0.25">
      <c r="B2946" t="s">
        <v>11365</v>
      </c>
      <c r="C2946" s="307">
        <v>8052875000</v>
      </c>
      <c r="D2946" s="301" t="s">
        <v>4210</v>
      </c>
      <c r="E2946" s="301" t="s">
        <v>10673</v>
      </c>
      <c r="F2946" t="str">
        <f t="shared" si="45"/>
        <v>ROKARD-p; Projekt NOAH-AF v/Niels Eske Bruun: 8052875000</v>
      </c>
    </row>
    <row r="2947" spans="2:6" x14ac:dyDescent="0.25">
      <c r="B2947" t="s">
        <v>11420</v>
      </c>
      <c r="C2947" s="301">
        <v>8071182000</v>
      </c>
      <c r="D2947" s="301" t="s">
        <v>4210</v>
      </c>
      <c r="E2947" s="301" t="s">
        <v>10705</v>
      </c>
      <c r="F2947" t="str">
        <f t="shared" si="45"/>
        <v>ROKARD-p; Projekt Ostra v/Niels Eske Bruun: 8071182000</v>
      </c>
    </row>
    <row r="2948" spans="2:6" x14ac:dyDescent="0.25">
      <c r="B2948" t="s">
        <v>11291</v>
      </c>
      <c r="C2948" s="307">
        <v>8052782000</v>
      </c>
      <c r="D2948" s="301" t="s">
        <v>4210</v>
      </c>
      <c r="E2948" s="301" t="s">
        <v>10603</v>
      </c>
      <c r="F2948" t="str">
        <f t="shared" si="45"/>
        <v>ROKARD-p; Projekt Prohylactic antibiotic treatment: 8052782000</v>
      </c>
    </row>
    <row r="2949" spans="2:6" x14ac:dyDescent="0.25">
      <c r="B2949" t="s">
        <v>7576</v>
      </c>
      <c r="C2949" s="301">
        <v>8052267000</v>
      </c>
      <c r="D2949" s="301" t="s">
        <v>4210</v>
      </c>
      <c r="E2949" s="301" t="s">
        <v>4611</v>
      </c>
      <c r="F2949" t="str">
        <f t="shared" si="45"/>
        <v>ROKARD-p; RSSF: Oplevelse af sammenhæng i patient.: 8052267000</v>
      </c>
    </row>
    <row r="2950" spans="2:6" x14ac:dyDescent="0.25">
      <c r="B2950" t="s">
        <v>7285</v>
      </c>
      <c r="C2950" s="301">
        <v>8051780000</v>
      </c>
      <c r="D2950" s="301" t="s">
        <v>4210</v>
      </c>
      <c r="E2950" s="301" t="s">
        <v>4318</v>
      </c>
      <c r="F2950" t="str">
        <f t="shared" si="45"/>
        <v>ROKARD-p; RSSF: Organisatoriske, pt.oplevede og øk: 8051780000</v>
      </c>
    </row>
    <row r="2951" spans="2:6" x14ac:dyDescent="0.25">
      <c r="B2951" t="s">
        <v>9120</v>
      </c>
      <c r="C2951" s="301">
        <v>8052544000</v>
      </c>
      <c r="D2951" s="301" t="s">
        <v>4210</v>
      </c>
      <c r="E2951" s="304" t="s">
        <v>8551</v>
      </c>
      <c r="F2951" t="str">
        <f t="shared" si="45"/>
        <v>ROKARD-p; Screening patients with ischemic heart : 8052544000</v>
      </c>
    </row>
    <row r="2952" spans="2:6" x14ac:dyDescent="0.25">
      <c r="B2952" t="s">
        <v>7449</v>
      </c>
      <c r="C2952" s="301">
        <v>8052094000</v>
      </c>
      <c r="D2952" s="301" t="s">
        <v>4210</v>
      </c>
      <c r="E2952" s="301" t="s">
        <v>4484</v>
      </c>
      <c r="F2952" t="str">
        <f t="shared" si="45"/>
        <v>ROKARD-p; Steen Carstensen - Hjerter på tur: 8052094000</v>
      </c>
    </row>
    <row r="2953" spans="2:6" x14ac:dyDescent="0.25">
      <c r="B2953" t="s">
        <v>10048</v>
      </c>
      <c r="C2953" s="301">
        <v>8052646000</v>
      </c>
      <c r="D2953" s="301" t="s">
        <v>4210</v>
      </c>
      <c r="E2953" s="301" t="s">
        <v>9651</v>
      </c>
      <c r="F2953" t="str">
        <f t="shared" si="45"/>
        <v>ROKARD-p; The influence of social and psychologica: 8052646000</v>
      </c>
    </row>
    <row r="2954" spans="2:6" x14ac:dyDescent="0.25">
      <c r="B2954" t="s">
        <v>7535</v>
      </c>
      <c r="C2954" s="301">
        <v>8052198000</v>
      </c>
      <c r="D2954" s="301" t="s">
        <v>4210</v>
      </c>
      <c r="E2954" s="301" t="s">
        <v>4570</v>
      </c>
      <c r="F2954" t="str">
        <f t="shared" si="45"/>
        <v>ROKARD-p; Thomas Melchior - Danish: 8052198000</v>
      </c>
    </row>
    <row r="2955" spans="2:6" x14ac:dyDescent="0.25">
      <c r="B2955" t="s">
        <v>7472</v>
      </c>
      <c r="C2955" s="301">
        <v>8052121000</v>
      </c>
      <c r="D2955" s="301" t="s">
        <v>4210</v>
      </c>
      <c r="E2955" s="301" t="s">
        <v>4508</v>
      </c>
      <c r="F2955" t="str">
        <f t="shared" ref="F2955:F3018" si="46">CONCATENATE(D2955,";"," ",E2955,":"," ",C2955)</f>
        <v>ROKARD-p; Thomas Melchior - Harmony: 8052121000</v>
      </c>
    </row>
    <row r="2956" spans="2:6" x14ac:dyDescent="0.25">
      <c r="B2956" t="s">
        <v>7643</v>
      </c>
      <c r="C2956" s="301">
        <v>8052370000</v>
      </c>
      <c r="D2956" s="301" t="s">
        <v>4210</v>
      </c>
      <c r="E2956" s="301" t="s">
        <v>4681</v>
      </c>
      <c r="F2956" t="str">
        <f t="shared" si="46"/>
        <v>ROKARD-p; Thomas Melchior CLCZ696B3301 Outstep -: 8052370000</v>
      </c>
    </row>
    <row r="2957" spans="2:6" x14ac:dyDescent="0.25">
      <c r="B2957" t="s">
        <v>7623</v>
      </c>
      <c r="C2957" s="301">
        <v>8052345000</v>
      </c>
      <c r="D2957" s="301" t="s">
        <v>4210</v>
      </c>
      <c r="E2957" s="301" t="s">
        <v>4661</v>
      </c>
      <c r="F2957" t="str">
        <f t="shared" si="46"/>
        <v>ROKARD-p; Thomas Melchior,  20160250 Fourier-open: 8052345000</v>
      </c>
    </row>
    <row r="2958" spans="2:6" x14ac:dyDescent="0.25">
      <c r="B2958" t="s">
        <v>7678</v>
      </c>
      <c r="C2958" s="301">
        <v>8052416000</v>
      </c>
      <c r="D2958" s="301" t="s">
        <v>4210</v>
      </c>
      <c r="E2958" s="301" t="s">
        <v>4717</v>
      </c>
      <c r="F2958" t="str">
        <f t="shared" si="46"/>
        <v>ROKARD-p; Thomas Melchior,  Biogard – MI-STUDY: 8052416000</v>
      </c>
    </row>
    <row r="2959" spans="2:6" x14ac:dyDescent="0.25">
      <c r="B2959" t="s">
        <v>7470</v>
      </c>
      <c r="C2959" s="301">
        <v>8052117000</v>
      </c>
      <c r="D2959" s="301" t="s">
        <v>4210</v>
      </c>
      <c r="E2959" s="301" t="s">
        <v>4506</v>
      </c>
      <c r="F2959" t="str">
        <f t="shared" si="46"/>
        <v>ROKARD-p; Thomas Melchior, Fourier - ekstern: 8052117000</v>
      </c>
    </row>
    <row r="2960" spans="2:6" x14ac:dyDescent="0.25">
      <c r="B2960" t="s">
        <v>7630</v>
      </c>
      <c r="C2960" s="301">
        <v>8052354000</v>
      </c>
      <c r="D2960" s="301" t="s">
        <v>4210</v>
      </c>
      <c r="E2960" s="301" t="s">
        <v>4668</v>
      </c>
      <c r="F2960" t="str">
        <f t="shared" si="46"/>
        <v>ROKARD-p; Thomas Melchior,  Reveal Extension : 8052354000</v>
      </c>
    </row>
    <row r="2961" spans="2:6" x14ac:dyDescent="0.25">
      <c r="B2961" t="s">
        <v>7674</v>
      </c>
      <c r="C2961" s="301">
        <v>8052410000</v>
      </c>
      <c r="D2961" s="301" t="s">
        <v>4210</v>
      </c>
      <c r="E2961" s="301" t="s">
        <v>4713</v>
      </c>
      <c r="F2961" t="str">
        <f t="shared" si="46"/>
        <v>ROKARD-p; Tina Birgitte Hansen , Screening for hj.: 8052410000</v>
      </c>
    </row>
    <row r="2962" spans="2:6" x14ac:dyDescent="0.25">
      <c r="B2962" t="s">
        <v>7709</v>
      </c>
      <c r="C2962" s="301">
        <v>8052450000</v>
      </c>
      <c r="D2962" s="301" t="s">
        <v>4210</v>
      </c>
      <c r="E2962" s="304" t="s">
        <v>4747</v>
      </c>
      <c r="F2962" t="str">
        <f t="shared" si="46"/>
        <v>ROKARD-p; Tina Birgitte Hansen, Social inequality : 8052450000</v>
      </c>
    </row>
    <row r="2963" spans="2:6" x14ac:dyDescent="0.25">
      <c r="B2963" t="s">
        <v>7364</v>
      </c>
      <c r="C2963" s="301">
        <v>8051925000</v>
      </c>
      <c r="D2963" s="301" t="s">
        <v>4210</v>
      </c>
      <c r="E2963" s="301" t="s">
        <v>4398</v>
      </c>
      <c r="F2963" t="str">
        <f t="shared" si="46"/>
        <v>ROKARD-p; Tonny Nielsen - Eksternt Spire: 8051925000</v>
      </c>
    </row>
    <row r="2964" spans="2:6" x14ac:dyDescent="0.25">
      <c r="B2964" t="s">
        <v>7308</v>
      </c>
      <c r="C2964" s="301">
        <v>8051854000</v>
      </c>
      <c r="D2964" s="301" t="s">
        <v>4210</v>
      </c>
      <c r="E2964" s="301" t="s">
        <v>4341</v>
      </c>
      <c r="F2964" t="str">
        <f t="shared" si="46"/>
        <v>ROKARD-p; Tonny Nielsen - Odyssey: 8051854000</v>
      </c>
    </row>
    <row r="2965" spans="2:6" x14ac:dyDescent="0.25">
      <c r="B2965" t="s">
        <v>7608</v>
      </c>
      <c r="C2965" s="301">
        <v>8052320000</v>
      </c>
      <c r="D2965" s="301" t="s">
        <v>4210</v>
      </c>
      <c r="E2965" s="301" t="s">
        <v>4645</v>
      </c>
      <c r="F2965" t="str">
        <f t="shared" si="46"/>
        <v>ROKARD-p; Tonny Nielsen, Galactic-HF (17-000206) : 8052320000</v>
      </c>
    </row>
    <row r="2966" spans="2:6" x14ac:dyDescent="0.25">
      <c r="B2966" t="s">
        <v>7622</v>
      </c>
      <c r="C2966" s="301">
        <v>8052344000</v>
      </c>
      <c r="D2966" s="301" t="s">
        <v>4210</v>
      </c>
      <c r="E2966" s="301" t="s">
        <v>4660</v>
      </c>
      <c r="F2966" t="str">
        <f t="shared" si="46"/>
        <v>ROKARD-p; Tonny Nielsen, OLE (17-000063): 8052344000</v>
      </c>
    </row>
    <row r="2967" spans="2:6" x14ac:dyDescent="0.25">
      <c r="B2967" t="s">
        <v>11349</v>
      </c>
      <c r="C2967" s="307">
        <v>8052854000</v>
      </c>
      <c r="D2967" s="301" t="s">
        <v>4210</v>
      </c>
      <c r="E2967" s="301" t="s">
        <v>10658</v>
      </c>
      <c r="F2967" t="str">
        <f t="shared" si="46"/>
        <v>ROKARD-p; Within-Human Bacterial Genomic Adaption : 8052854000</v>
      </c>
    </row>
    <row r="2968" spans="2:6" x14ac:dyDescent="0.25">
      <c r="B2968" t="s">
        <v>11398</v>
      </c>
      <c r="C2968" s="301">
        <v>8071152000</v>
      </c>
      <c r="D2968" s="301" t="s">
        <v>4210</v>
      </c>
      <c r="E2968" s="301" t="s">
        <v>10683</v>
      </c>
      <c r="F2968" t="str">
        <f t="shared" si="46"/>
        <v>ROKARD-p; XATOA v/Niels Eske Bruun (19-001220): 8071152000</v>
      </c>
    </row>
    <row r="2969" spans="2:6" x14ac:dyDescent="0.25">
      <c r="B2969" t="s">
        <v>7880</v>
      </c>
      <c r="C2969" s="301" t="s">
        <v>5119</v>
      </c>
      <c r="D2969" s="301" t="s">
        <v>5120</v>
      </c>
      <c r="E2969" s="301" t="s">
        <v>5121</v>
      </c>
      <c r="F2969" t="str">
        <f t="shared" si="46"/>
        <v>ROKARDPROJ; Projektafsnit - Kardiologisk - Roskilde: 105-1326</v>
      </c>
    </row>
    <row r="2970" spans="2:6" x14ac:dyDescent="0.25">
      <c r="B2970" t="s">
        <v>9180</v>
      </c>
      <c r="C2970" s="301" t="s">
        <v>8610</v>
      </c>
      <c r="D2970" s="301" t="s">
        <v>5291</v>
      </c>
      <c r="E2970" s="301" t="s">
        <v>585</v>
      </c>
      <c r="F2970" t="str">
        <f t="shared" si="46"/>
        <v>ROKIRU; Kirurgisk Afdeling - Køge/Roskilde: 101-1045</v>
      </c>
    </row>
    <row r="2971" spans="2:6" x14ac:dyDescent="0.25">
      <c r="B2971" t="s">
        <v>7959</v>
      </c>
      <c r="C2971" s="301" t="s">
        <v>5290</v>
      </c>
      <c r="D2971" s="301" t="s">
        <v>5291</v>
      </c>
      <c r="E2971" s="301" t="s">
        <v>585</v>
      </c>
      <c r="F2971" t="str">
        <f t="shared" si="46"/>
        <v>ROKIRU; Kirurgisk Afdeling - Køge/Roskilde: 811-1045</v>
      </c>
    </row>
    <row r="2972" spans="2:6" x14ac:dyDescent="0.25">
      <c r="B2972" t="s">
        <v>7843</v>
      </c>
      <c r="C2972" s="301" t="s">
        <v>5015</v>
      </c>
      <c r="D2972" s="301" t="s">
        <v>5016</v>
      </c>
      <c r="E2972" s="301" t="s">
        <v>5017</v>
      </c>
      <c r="F2972" t="str">
        <f t="shared" si="46"/>
        <v>ROKIRUA13; Sengeafsnit A 13 - Kirurgi - Roskilde: 105-1053</v>
      </c>
    </row>
    <row r="2973" spans="2:6" x14ac:dyDescent="0.25">
      <c r="B2973" t="s">
        <v>7844</v>
      </c>
      <c r="C2973" s="301" t="s">
        <v>5018</v>
      </c>
      <c r="D2973" s="301" t="s">
        <v>5019</v>
      </c>
      <c r="E2973" s="301" t="s">
        <v>5020</v>
      </c>
      <c r="F2973" t="str">
        <f t="shared" si="46"/>
        <v>ROKIRUA33; Sengeafsnit A 33 - Kirurgi - Roskilde: 105-1054</v>
      </c>
    </row>
    <row r="2974" spans="2:6" x14ac:dyDescent="0.25">
      <c r="B2974" t="s">
        <v>7845</v>
      </c>
      <c r="C2974" s="301" t="s">
        <v>5021</v>
      </c>
      <c r="D2974" s="301" t="s">
        <v>5022</v>
      </c>
      <c r="E2974" s="301" t="s">
        <v>5023</v>
      </c>
      <c r="F2974" t="str">
        <f t="shared" si="46"/>
        <v>ROKIRUA77; Sengeafsnit A 77 - Kirurgi - Roskilde: 105-1066</v>
      </c>
    </row>
    <row r="2975" spans="2:6" x14ac:dyDescent="0.25">
      <c r="B2975" t="s">
        <v>7846</v>
      </c>
      <c r="C2975" s="301" t="s">
        <v>5024</v>
      </c>
      <c r="D2975" s="301" t="s">
        <v>5025</v>
      </c>
      <c r="E2975" s="301" t="s">
        <v>5026</v>
      </c>
      <c r="F2975" t="str">
        <f t="shared" si="46"/>
        <v>ROKIRUELFO; Eliteforskningskonsort. kirurgi Roskilde: 105-1067</v>
      </c>
    </row>
    <row r="2976" spans="2:6" x14ac:dyDescent="0.25">
      <c r="B2976" t="s">
        <v>7961</v>
      </c>
      <c r="C2976" s="301" t="s">
        <v>5295</v>
      </c>
      <c r="D2976" s="301" t="s">
        <v>5296</v>
      </c>
      <c r="E2976" s="301" t="s">
        <v>5297</v>
      </c>
      <c r="F2976" t="str">
        <f t="shared" si="46"/>
        <v>ROKIRUFORS; Driftsmæssig forskning -Kirurgi - Ro (K): 811-1048</v>
      </c>
    </row>
    <row r="2977" spans="2:6" x14ac:dyDescent="0.25">
      <c r="B2977" t="s">
        <v>7637</v>
      </c>
      <c r="C2977" s="301">
        <v>8052361000</v>
      </c>
      <c r="D2977" s="301" t="s">
        <v>4234</v>
      </c>
      <c r="E2977" s="301" t="s">
        <v>4675</v>
      </c>
      <c r="F2977" t="str">
        <f t="shared" si="46"/>
        <v>ROKIRU-p; Anders Kirkegaard-Klitbo, Confocal laser: 8052361000</v>
      </c>
    </row>
    <row r="2978" spans="2:6" x14ac:dyDescent="0.25">
      <c r="B2978" t="s">
        <v>7502</v>
      </c>
      <c r="C2978" s="301">
        <v>8052157000</v>
      </c>
      <c r="D2978" s="301" t="s">
        <v>4234</v>
      </c>
      <c r="E2978" s="301" t="s">
        <v>4537</v>
      </c>
      <c r="F2978" t="str">
        <f t="shared" si="46"/>
        <v>ROKIRU-p; Astrid Bennedsen - DNA mutationsanalyse: 8052157000</v>
      </c>
    </row>
    <row r="2979" spans="2:6" x14ac:dyDescent="0.25">
      <c r="B2979" t="s">
        <v>7299</v>
      </c>
      <c r="C2979" s="301">
        <v>8051845000</v>
      </c>
      <c r="D2979" s="301" t="s">
        <v>4234</v>
      </c>
      <c r="E2979" s="301" t="s">
        <v>4332</v>
      </c>
      <c r="F2979" t="str">
        <f t="shared" si="46"/>
        <v>ROKIRU-p; Birgitte Østergaard - Spillebanen: 8051845000</v>
      </c>
    </row>
    <row r="2980" spans="2:6" x14ac:dyDescent="0.25">
      <c r="B2980" t="s">
        <v>7311</v>
      </c>
      <c r="C2980" s="301">
        <v>8051857000</v>
      </c>
      <c r="D2980" s="301" t="s">
        <v>4234</v>
      </c>
      <c r="E2980" s="301" t="s">
        <v>4344</v>
      </c>
      <c r="F2980" t="str">
        <f t="shared" si="46"/>
        <v>ROKIRU-p; Birgitte Østergaard - Styrk. - ps. arb.m: 8051857000</v>
      </c>
    </row>
    <row r="2981" spans="2:6" x14ac:dyDescent="0.25">
      <c r="B2981" t="s">
        <v>7210</v>
      </c>
      <c r="C2981" s="301">
        <v>8051207000</v>
      </c>
      <c r="D2981" s="301" t="s">
        <v>4234</v>
      </c>
      <c r="E2981" s="301" t="s">
        <v>4235</v>
      </c>
      <c r="F2981" t="str">
        <f t="shared" si="46"/>
        <v>ROKIRU-p; Birgitte Østergaard. Kvalitetsprojekt: 8051207000</v>
      </c>
    </row>
    <row r="2982" spans="2:6" x14ac:dyDescent="0.25">
      <c r="B2982" t="s">
        <v>7672</v>
      </c>
      <c r="C2982" s="301">
        <v>8052408000</v>
      </c>
      <c r="D2982" s="301" t="s">
        <v>4234</v>
      </c>
      <c r="E2982" s="301" t="s">
        <v>4711</v>
      </c>
      <c r="F2982" t="str">
        <f t="shared" si="46"/>
        <v>ROKIRU-p; CAEP – Frands Køhler v/Julie Gehl (18-0.: 8052408000</v>
      </c>
    </row>
    <row r="2983" spans="2:6" x14ac:dyDescent="0.25">
      <c r="B2983" t="s">
        <v>9147</v>
      </c>
      <c r="C2983" s="301">
        <v>8052579000</v>
      </c>
      <c r="D2983" s="301" t="s">
        <v>4234</v>
      </c>
      <c r="E2983" s="304" t="s">
        <v>8577</v>
      </c>
      <c r="F2983" t="str">
        <f t="shared" si="46"/>
        <v>ROKIRU-p; Calcium EndoVe-Malene Broholm(18-000464): 8052579000</v>
      </c>
    </row>
    <row r="2984" spans="2:6" x14ac:dyDescent="0.25">
      <c r="B2984" t="s">
        <v>9153</v>
      </c>
      <c r="C2984" s="301">
        <v>8071118000</v>
      </c>
      <c r="D2984" s="301" t="s">
        <v>4234</v>
      </c>
      <c r="E2984" s="304" t="s">
        <v>8577</v>
      </c>
      <c r="F2984" t="str">
        <f t="shared" si="46"/>
        <v>ROKIRU-p; Calcium EndoVe-Malene Broholm(18-000464): 8071118000</v>
      </c>
    </row>
    <row r="2985" spans="2:6" x14ac:dyDescent="0.25">
      <c r="B2985" t="s">
        <v>7405</v>
      </c>
      <c r="C2985" s="301">
        <v>8052005000</v>
      </c>
      <c r="D2985" s="301" t="s">
        <v>4441</v>
      </c>
      <c r="E2985" s="301" t="s">
        <v>4442</v>
      </c>
      <c r="F2985" t="str">
        <f t="shared" si="46"/>
        <v>ROKIRU-P; Cecilie Scheuer - Post.doc: 8052005000</v>
      </c>
    </row>
    <row r="2986" spans="2:6" x14ac:dyDescent="0.25">
      <c r="B2986" t="s">
        <v>10055</v>
      </c>
      <c r="C2986" s="301">
        <v>8052620000</v>
      </c>
      <c r="D2986" s="301" t="s">
        <v>4234</v>
      </c>
      <c r="E2986" s="303" t="s">
        <v>9657</v>
      </c>
      <c r="F2986" t="str">
        <f t="shared" si="46"/>
        <v>ROKIRU-p; Clinical Academic Group v/Ismail Gögenur: 8052620000</v>
      </c>
    </row>
    <row r="2987" spans="2:6" x14ac:dyDescent="0.25">
      <c r="B2987" t="s">
        <v>11250</v>
      </c>
      <c r="C2987" s="307">
        <v>8052731000</v>
      </c>
      <c r="D2987" s="301" t="s">
        <v>4234</v>
      </c>
      <c r="E2987" s="301" t="s">
        <v>10563</v>
      </c>
      <c r="F2987" t="str">
        <f t="shared" si="46"/>
        <v>ROKIRU-p; Combined Endoscopic and Laparoscopic Surgery: 8052731000</v>
      </c>
    </row>
    <row r="2988" spans="2:6" x14ac:dyDescent="0.25">
      <c r="B2988" t="s">
        <v>7477</v>
      </c>
      <c r="C2988" s="301">
        <v>8052129000</v>
      </c>
      <c r="D2988" s="301" t="s">
        <v>4234</v>
      </c>
      <c r="E2988" s="301" t="s">
        <v>4513</v>
      </c>
      <c r="F2988" t="str">
        <f t="shared" si="46"/>
        <v>ROKIRU-p; Dunja Kokotovic - Indikation for operat.: 8052129000</v>
      </c>
    </row>
    <row r="2989" spans="2:6" x14ac:dyDescent="0.25">
      <c r="B2989" t="s">
        <v>7715</v>
      </c>
      <c r="C2989" s="301">
        <v>8052457000</v>
      </c>
      <c r="D2989" s="301" t="s">
        <v>4234</v>
      </c>
      <c r="E2989" s="309" t="s">
        <v>4753</v>
      </c>
      <c r="F2989" t="str">
        <f t="shared" si="46"/>
        <v>ROKIRU-p; Dunja Kokotovic , Long term (18-000034): 8052457000</v>
      </c>
    </row>
    <row r="2990" spans="2:6" x14ac:dyDescent="0.25">
      <c r="B2990" t="s">
        <v>7438</v>
      </c>
      <c r="C2990" s="301">
        <v>8052077000</v>
      </c>
      <c r="D2990" s="301" t="s">
        <v>4234</v>
      </c>
      <c r="E2990" s="301" t="s">
        <v>4474</v>
      </c>
      <c r="F2990" t="str">
        <f t="shared" si="46"/>
        <v>ROKIRU-p; Ebbe Thinggaard - Hjemmetræning i kikke.: 8052077000</v>
      </c>
    </row>
    <row r="2991" spans="2:6" x14ac:dyDescent="0.25">
      <c r="B2991" t="s">
        <v>9134</v>
      </c>
      <c r="C2991" s="301">
        <v>8052559000</v>
      </c>
      <c r="D2991" s="301" t="s">
        <v>4234</v>
      </c>
      <c r="E2991" s="309" t="s">
        <v>8565</v>
      </c>
      <c r="F2991" t="str">
        <f t="shared" si="46"/>
        <v>ROKIRU-p; Effect of Low-dose Interferon-alfa2a on: 8052559000</v>
      </c>
    </row>
    <row r="2992" spans="2:6" x14ac:dyDescent="0.25">
      <c r="B2992" t="s">
        <v>7575</v>
      </c>
      <c r="C2992" s="301">
        <v>8052264000</v>
      </c>
      <c r="D2992" s="301" t="s">
        <v>4234</v>
      </c>
      <c r="E2992" s="301" t="s">
        <v>4610</v>
      </c>
      <c r="F2992" t="str">
        <f t="shared" si="46"/>
        <v>ROKIRU-p; Effekten af melatonin på depression, an.: 8052264000</v>
      </c>
    </row>
    <row r="2993" spans="2:6" x14ac:dyDescent="0.25">
      <c r="B2993" t="s">
        <v>7583</v>
      </c>
      <c r="C2993" s="301">
        <v>8052283000</v>
      </c>
      <c r="D2993" s="301" t="s">
        <v>4234</v>
      </c>
      <c r="E2993" s="301" t="s">
        <v>4619</v>
      </c>
      <c r="F2993" t="str">
        <f t="shared" si="46"/>
        <v>ROKIRU-p; eksternt: Endoscopic assisted electroch.: 8052283000</v>
      </c>
    </row>
    <row r="2994" spans="2:6" x14ac:dyDescent="0.25">
      <c r="B2994" t="s">
        <v>7291</v>
      </c>
      <c r="C2994" s="301">
        <v>8051831000</v>
      </c>
      <c r="D2994" s="301" t="s">
        <v>4234</v>
      </c>
      <c r="E2994" s="301" t="s">
        <v>4324</v>
      </c>
      <c r="F2994" t="str">
        <f t="shared" si="46"/>
        <v>ROKIRU-p; eksternt: Kirurgisk Afdeling Roskilde: 8051831000</v>
      </c>
    </row>
    <row r="2995" spans="2:6" x14ac:dyDescent="0.25">
      <c r="B2995" t="s">
        <v>10053</v>
      </c>
      <c r="C2995" s="301">
        <v>8052591000</v>
      </c>
      <c r="D2995" s="301" t="s">
        <v>4234</v>
      </c>
      <c r="E2995" s="303" t="s">
        <v>9655</v>
      </c>
      <c r="F2995" t="str">
        <f t="shared" si="46"/>
        <v>ROKIRU-p; Forskerprogram Surgical Sciences -Ismail: 8052591000</v>
      </c>
    </row>
    <row r="2996" spans="2:6" x14ac:dyDescent="0.25">
      <c r="B2996" t="s">
        <v>7237</v>
      </c>
      <c r="C2996" s="301">
        <v>8051532000</v>
      </c>
      <c r="D2996" s="301" t="s">
        <v>4234</v>
      </c>
      <c r="E2996" s="301" t="s">
        <v>4264</v>
      </c>
      <c r="F2996" t="str">
        <f t="shared" si="46"/>
        <v>ROKIRU-p; Frederik Helgestrand, Optimering af res.: 8051532000</v>
      </c>
    </row>
    <row r="2997" spans="2:6" x14ac:dyDescent="0.25">
      <c r="B2997" t="s">
        <v>7515</v>
      </c>
      <c r="C2997" s="301">
        <v>8052177000</v>
      </c>
      <c r="D2997" s="301" t="s">
        <v>4234</v>
      </c>
      <c r="E2997" s="301" t="s">
        <v>4551</v>
      </c>
      <c r="F2997" t="str">
        <f t="shared" si="46"/>
        <v>ROKIRU-p; Frederik Helgstrand - Indikation for op.: 8052177000</v>
      </c>
    </row>
    <row r="2998" spans="2:6" x14ac:dyDescent="0.25">
      <c r="B2998" t="s">
        <v>7399</v>
      </c>
      <c r="C2998" s="301">
        <v>8051992000</v>
      </c>
      <c r="D2998" s="301" t="s">
        <v>4234</v>
      </c>
      <c r="E2998" s="301" t="s">
        <v>4434</v>
      </c>
      <c r="F2998" t="str">
        <f t="shared" si="46"/>
        <v>ROKIRU-p; Frederik Helgstrand - Ph.d. projekt: 8051992000</v>
      </c>
    </row>
    <row r="2999" spans="2:6" x14ac:dyDescent="0.25">
      <c r="B2999" t="s">
        <v>7456</v>
      </c>
      <c r="C2999" s="301">
        <v>8052101000</v>
      </c>
      <c r="D2999" s="301" t="s">
        <v>4234</v>
      </c>
      <c r="E2999" s="301" t="s">
        <v>4491</v>
      </c>
      <c r="F2999" t="str">
        <f t="shared" si="46"/>
        <v>ROKIRU-p; Heidi Bergenholz - Honorering for 1. fo.: 8052101000</v>
      </c>
    </row>
    <row r="3000" spans="2:6" x14ac:dyDescent="0.25">
      <c r="B3000" t="s">
        <v>10060</v>
      </c>
      <c r="C3000" s="301">
        <v>8052657000</v>
      </c>
      <c r="D3000" s="301" t="s">
        <v>4234</v>
      </c>
      <c r="E3000" s="304" t="s">
        <v>9662</v>
      </c>
      <c r="F3000" t="str">
        <f t="shared" si="46"/>
        <v>ROKIRU-p; IBD v/Hans Lovèn (19-001066): 8052657000</v>
      </c>
    </row>
    <row r="3001" spans="2:6" x14ac:dyDescent="0.25">
      <c r="B3001" t="s">
        <v>7598</v>
      </c>
      <c r="C3001" s="301">
        <v>8052306000</v>
      </c>
      <c r="D3001" s="301" t="s">
        <v>4234</v>
      </c>
      <c r="E3001" s="301" t="s">
        <v>4635</v>
      </c>
      <c r="F3001" t="str">
        <f t="shared" si="46"/>
        <v>ROKIRU-p; IMOX v. Sara K. Watt: 8052306000</v>
      </c>
    </row>
    <row r="3002" spans="2:6" x14ac:dyDescent="0.25">
      <c r="B3002" t="s">
        <v>7739</v>
      </c>
      <c r="C3002" s="301">
        <v>8052496000</v>
      </c>
      <c r="D3002" s="301" t="s">
        <v>4234</v>
      </c>
      <c r="E3002" s="309" t="s">
        <v>4778</v>
      </c>
      <c r="F3002" t="str">
        <f t="shared" si="46"/>
        <v>ROKIRU-p; Impact of volatile inhalational anaesth.: 8052496000</v>
      </c>
    </row>
    <row r="3003" spans="2:6" x14ac:dyDescent="0.25">
      <c r="B3003" t="s">
        <v>11202</v>
      </c>
      <c r="C3003" s="301">
        <v>8052672000</v>
      </c>
      <c r="D3003" s="301" t="s">
        <v>4234</v>
      </c>
      <c r="E3003" s="304" t="s">
        <v>10516</v>
      </c>
      <c r="F3003" t="str">
        <f t="shared" si="46"/>
        <v>ROKIRU-p; Improve v/Ismail Gögenur (20-000090): 8052672000</v>
      </c>
    </row>
    <row r="3004" spans="2:6" x14ac:dyDescent="0.25">
      <c r="B3004" t="s">
        <v>11252</v>
      </c>
      <c r="C3004" s="307">
        <v>8052733000</v>
      </c>
      <c r="D3004" s="301" t="s">
        <v>4234</v>
      </c>
      <c r="E3004" s="301" t="s">
        <v>10565</v>
      </c>
      <c r="F3004" t="str">
        <f t="shared" si="46"/>
        <v>ROKIRU-p; Individualiserede kirurgisk cancerforløb: 8052733000</v>
      </c>
    </row>
    <row r="3005" spans="2:6" x14ac:dyDescent="0.25">
      <c r="B3005" t="s">
        <v>7558</v>
      </c>
      <c r="C3005" s="301">
        <v>8052238000</v>
      </c>
      <c r="D3005" s="301" t="s">
        <v>4234</v>
      </c>
      <c r="E3005" s="301" t="s">
        <v>4593</v>
      </c>
      <c r="F3005" t="str">
        <f t="shared" si="46"/>
        <v>ROKIRU-p; Internt: Short-term survival in Danish : 8052238000</v>
      </c>
    </row>
    <row r="3006" spans="2:6" x14ac:dyDescent="0.25">
      <c r="B3006" t="s">
        <v>7435</v>
      </c>
      <c r="C3006" s="301">
        <v>8052068000</v>
      </c>
      <c r="D3006" s="301" t="s">
        <v>4234</v>
      </c>
      <c r="E3006" s="301" t="s">
        <v>4472</v>
      </c>
      <c r="F3006" t="str">
        <f t="shared" si="46"/>
        <v>ROKIRU-p; Ismail Gögenu  - Forskningsfremmende mi.: 8052068000</v>
      </c>
    </row>
    <row r="3007" spans="2:6" x14ac:dyDescent="0.25">
      <c r="B3007" t="s">
        <v>7556</v>
      </c>
      <c r="C3007" s="301">
        <v>8052231000</v>
      </c>
      <c r="D3007" s="301" t="s">
        <v>4234</v>
      </c>
      <c r="E3007" s="301" t="s">
        <v>4591</v>
      </c>
      <c r="F3007" t="str">
        <f t="shared" si="46"/>
        <v>ROKIRU-p; Ismail Gögenur  - Neolar (16-000078): 8052231000</v>
      </c>
    </row>
    <row r="3008" spans="2:6" x14ac:dyDescent="0.25">
      <c r="B3008" t="s">
        <v>7448</v>
      </c>
      <c r="C3008" s="301">
        <v>8052092000</v>
      </c>
      <c r="D3008" s="301" t="s">
        <v>4234</v>
      </c>
      <c r="E3008" s="301" t="s">
        <v>4483</v>
      </c>
      <c r="F3008" t="str">
        <f t="shared" si="46"/>
        <v>ROKIRU-p; Ismail Gögenur  - Perioperativt forbrug: 8052092000</v>
      </c>
    </row>
    <row r="3009" spans="2:6" x14ac:dyDescent="0.25">
      <c r="B3009" t="s">
        <v>7447</v>
      </c>
      <c r="C3009" s="301">
        <v>8052091000</v>
      </c>
      <c r="D3009" s="301" t="s">
        <v>4234</v>
      </c>
      <c r="E3009" s="301" t="s">
        <v>4482</v>
      </c>
      <c r="F3009" t="str">
        <f t="shared" si="46"/>
        <v>ROKIRU-p; Ismail Gögenur - Manage Kirurgisk afd.: 8052091000</v>
      </c>
    </row>
    <row r="3010" spans="2:6" x14ac:dyDescent="0.25">
      <c r="B3010" t="s">
        <v>7665</v>
      </c>
      <c r="C3010" s="301">
        <v>8052399000</v>
      </c>
      <c r="D3010" s="301" t="s">
        <v>4234</v>
      </c>
      <c r="E3010" s="304" t="s">
        <v>4704</v>
      </c>
      <c r="F3010" t="str">
        <f t="shared" si="46"/>
        <v>ROKIRU-p; Ismail Gögenur - Symposium (17-000065): 8052399000</v>
      </c>
    </row>
    <row r="3011" spans="2:6" x14ac:dyDescent="0.25">
      <c r="B3011" t="s">
        <v>7382</v>
      </c>
      <c r="C3011" s="301">
        <v>8051966000</v>
      </c>
      <c r="D3011" s="301" t="s">
        <v>4234</v>
      </c>
      <c r="E3011" s="301" t="s">
        <v>4417</v>
      </c>
      <c r="F3011" t="str">
        <f t="shared" si="46"/>
        <v>ROKIRU-p; Ismail Gögenur Hjemmetræning i kikk.kir.: 8051966000</v>
      </c>
    </row>
    <row r="3012" spans="2:6" x14ac:dyDescent="0.25">
      <c r="B3012" t="s">
        <v>7708</v>
      </c>
      <c r="C3012" s="301">
        <v>8052448000</v>
      </c>
      <c r="D3012" s="301" t="s">
        <v>4234</v>
      </c>
      <c r="E3012" s="304" t="s">
        <v>4746</v>
      </c>
      <c r="F3012" t="str">
        <f t="shared" si="46"/>
        <v>ROKIRU-p; Ismail Gögenur og Michael Madsen, Sleep: 8052448000</v>
      </c>
    </row>
    <row r="3013" spans="2:6" x14ac:dyDescent="0.25">
      <c r="B3013" t="s">
        <v>7710</v>
      </c>
      <c r="C3013" s="301">
        <v>8052451000</v>
      </c>
      <c r="D3013" s="301" t="s">
        <v>4234</v>
      </c>
      <c r="E3013" s="301" t="s">
        <v>4748</v>
      </c>
      <c r="F3013" t="str">
        <f t="shared" si="46"/>
        <v>ROKIRU-p; Ismail Gögenur, Ekspermintel kirurgi (18.: 8052451000</v>
      </c>
    </row>
    <row r="3014" spans="2:6" x14ac:dyDescent="0.25">
      <c r="B3014" t="s">
        <v>7213</v>
      </c>
      <c r="C3014" s="301">
        <v>8051223000</v>
      </c>
      <c r="D3014" s="301" t="s">
        <v>4234</v>
      </c>
      <c r="E3014" s="301" t="s">
        <v>4238</v>
      </c>
      <c r="F3014" t="str">
        <f t="shared" si="46"/>
        <v>ROKIRU-p; Ismayil Gögenür - Cancer biomarkør: 8051223000</v>
      </c>
    </row>
    <row r="3015" spans="2:6" x14ac:dyDescent="0.25">
      <c r="B3015" t="s">
        <v>7618</v>
      </c>
      <c r="C3015" s="301">
        <v>8052338000</v>
      </c>
      <c r="D3015" s="301" t="s">
        <v>4234</v>
      </c>
      <c r="E3015" s="301" t="s">
        <v>4656</v>
      </c>
      <c r="F3015" t="str">
        <f t="shared" si="46"/>
        <v>ROKIRU-p; Jakob Burcharth, Perioperativ endoteldy.: 8052338000</v>
      </c>
    </row>
    <row r="3016" spans="2:6" x14ac:dyDescent="0.25">
      <c r="B3016" t="s">
        <v>7403</v>
      </c>
      <c r="C3016" s="301">
        <v>8051997000</v>
      </c>
      <c r="D3016" s="301" t="s">
        <v>4234</v>
      </c>
      <c r="E3016" s="301" t="s">
        <v>4438</v>
      </c>
      <c r="F3016" t="str">
        <f t="shared" si="46"/>
        <v>ROKIRU-p; Jesper Olsen - Cirkulerende micro RNA i: 8051997000</v>
      </c>
    </row>
    <row r="3017" spans="2:6" x14ac:dyDescent="0.25">
      <c r="B3017" t="s">
        <v>7604</v>
      </c>
      <c r="C3017" s="301">
        <v>8052312000</v>
      </c>
      <c r="D3017" s="301" t="s">
        <v>4234</v>
      </c>
      <c r="E3017" s="301" t="s">
        <v>4641</v>
      </c>
      <c r="F3017" t="str">
        <f t="shared" si="46"/>
        <v>ROKIRU-p; Johanne Davidsen, Effekten af periopera.: 8052312000</v>
      </c>
    </row>
    <row r="3018" spans="2:6" x14ac:dyDescent="0.25">
      <c r="B3018" t="s">
        <v>11197</v>
      </c>
      <c r="C3018" s="301">
        <v>8052665000</v>
      </c>
      <c r="D3018" s="301" t="s">
        <v>4234</v>
      </c>
      <c r="E3018" s="304" t="s">
        <v>10511</v>
      </c>
      <c r="F3018" t="str">
        <f t="shared" si="46"/>
        <v>ROKIRU-p; Kunstig Intelligens til hurtigere og bed: 8052665000</v>
      </c>
    </row>
    <row r="3019" spans="2:6" x14ac:dyDescent="0.25">
      <c r="B3019" t="s">
        <v>7597</v>
      </c>
      <c r="C3019" s="301">
        <v>8052305000</v>
      </c>
      <c r="D3019" s="301" t="s">
        <v>4234</v>
      </c>
      <c r="E3019" s="301" t="s">
        <v>4634</v>
      </c>
      <c r="F3019" t="str">
        <f t="shared" ref="F3019:F3082" si="47">CONCATENATE(D3019,";"," ",E3019,":"," ",C3019)</f>
        <v>ROKIRU-p; Lifeseal v/Ismail Gögenur (16-001337) : 8052305000</v>
      </c>
    </row>
    <row r="3020" spans="2:6" x14ac:dyDescent="0.25">
      <c r="B3020" t="s">
        <v>7702</v>
      </c>
      <c r="C3020" s="301">
        <v>8052441000</v>
      </c>
      <c r="D3020" s="301" t="s">
        <v>4234</v>
      </c>
      <c r="E3020" s="304" t="s">
        <v>4740</v>
      </c>
      <c r="F3020" t="str">
        <f t="shared" si="47"/>
        <v>ROKIRU-p; Line Toft Tengberg, Udarbejdelse af nat.: 8052441000</v>
      </c>
    </row>
    <row r="3021" spans="2:6" x14ac:dyDescent="0.25">
      <c r="B3021" t="s">
        <v>7687</v>
      </c>
      <c r="C3021" s="301">
        <v>8052427000</v>
      </c>
      <c r="D3021" s="301" t="s">
        <v>4234</v>
      </c>
      <c r="E3021" s="301" t="s">
        <v>4726</v>
      </c>
      <c r="F3021" t="str">
        <f t="shared" si="47"/>
        <v>ROKIRU-p; Malene Broholm Andersen, Calcium Electr.: 8052427000</v>
      </c>
    </row>
    <row r="3022" spans="2:6" x14ac:dyDescent="0.25">
      <c r="B3022" t="s">
        <v>7429</v>
      </c>
      <c r="C3022" s="301">
        <v>8052057000</v>
      </c>
      <c r="D3022" s="301" t="s">
        <v>4234</v>
      </c>
      <c r="E3022" s="301" t="s">
        <v>4466</v>
      </c>
      <c r="F3022" t="str">
        <f t="shared" si="47"/>
        <v>ROKIRU-p; Marie Louise Malmstrøm - Kikkertundersø.: 8052057000</v>
      </c>
    </row>
    <row r="3023" spans="2:6" x14ac:dyDescent="0.25">
      <c r="B3023" t="s">
        <v>11205</v>
      </c>
      <c r="C3023" s="301">
        <v>8052675000</v>
      </c>
      <c r="D3023" s="301" t="s">
        <v>4234</v>
      </c>
      <c r="E3023" s="304" t="s">
        <v>10519</v>
      </c>
      <c r="F3023" t="str">
        <f t="shared" si="47"/>
        <v>ROKIRU-p; Mechanism of remote ischemic preconditio: 8052675000</v>
      </c>
    </row>
    <row r="3024" spans="2:6" x14ac:dyDescent="0.25">
      <c r="B3024" t="s">
        <v>7248</v>
      </c>
      <c r="C3024" s="301">
        <v>8051612000</v>
      </c>
      <c r="D3024" s="301" t="s">
        <v>4234</v>
      </c>
      <c r="E3024" s="301" t="s">
        <v>4277</v>
      </c>
      <c r="F3024" t="str">
        <f t="shared" si="47"/>
        <v>ROKIRU-p; Mette Astrup Madsen - Laparos. ope. RSSF: 8051612000</v>
      </c>
    </row>
    <row r="3025" spans="2:6" x14ac:dyDescent="0.25">
      <c r="B3025" t="s">
        <v>7509</v>
      </c>
      <c r="C3025" s="301">
        <v>8052167000</v>
      </c>
      <c r="D3025" s="301" t="s">
        <v>4234</v>
      </c>
      <c r="E3025" s="301" t="s">
        <v>4544</v>
      </c>
      <c r="F3025" t="str">
        <f t="shared" si="47"/>
        <v>ROKIRU-p; Michael Tvilling Madsen - Medacis: 8052167000</v>
      </c>
    </row>
    <row r="3026" spans="2:6" x14ac:dyDescent="0.25">
      <c r="B3026" t="s">
        <v>7649</v>
      </c>
      <c r="C3026" s="301">
        <v>8052376000</v>
      </c>
      <c r="D3026" s="301" t="s">
        <v>4234</v>
      </c>
      <c r="E3026" s="301" t="s">
        <v>4687</v>
      </c>
      <c r="F3026" t="str">
        <f t="shared" si="47"/>
        <v>ROKIRU-p; Michael Tvilling Madsen, Sleep-wake rhy.: 8052376000</v>
      </c>
    </row>
    <row r="3027" spans="2:6" x14ac:dyDescent="0.25">
      <c r="B3027" t="s">
        <v>10054</v>
      </c>
      <c r="C3027" s="301">
        <v>8052596000</v>
      </c>
      <c r="D3027" s="301" t="s">
        <v>4234</v>
      </c>
      <c r="E3027" s="303" t="s">
        <v>9656</v>
      </c>
      <c r="F3027" t="str">
        <f t="shared" si="47"/>
        <v>ROKIRU-p; MIRCAST v/Isamil Gögenur (19-000574): 8052596000</v>
      </c>
    </row>
    <row r="3028" spans="2:6" x14ac:dyDescent="0.25">
      <c r="B3028" t="s">
        <v>9177</v>
      </c>
      <c r="C3028" s="301">
        <v>8107015000</v>
      </c>
      <c r="D3028" s="301" t="s">
        <v>4234</v>
      </c>
      <c r="E3028" s="304" t="s">
        <v>8607</v>
      </c>
      <c r="F3028" t="str">
        <f t="shared" si="47"/>
        <v>ROKIRU-p; NorDig Health – Kirurgi v/Ismail Gögenu.: 8107015000</v>
      </c>
    </row>
    <row r="3029" spans="2:6" x14ac:dyDescent="0.25">
      <c r="B3029" t="s">
        <v>7241</v>
      </c>
      <c r="C3029" s="301">
        <v>8051554000</v>
      </c>
      <c r="D3029" s="301" t="s">
        <v>4234</v>
      </c>
      <c r="E3029" s="301" t="s">
        <v>4270</v>
      </c>
      <c r="F3029" t="str">
        <f t="shared" si="47"/>
        <v>ROKIRU-p; Per Jess - Cirkulerende tumorceller: 8051554000</v>
      </c>
    </row>
    <row r="3030" spans="2:6" x14ac:dyDescent="0.25">
      <c r="B3030" t="s">
        <v>7235</v>
      </c>
      <c r="C3030" s="301">
        <v>8051519000</v>
      </c>
      <c r="D3030" s="301" t="s">
        <v>4234</v>
      </c>
      <c r="E3030" s="301" t="s">
        <v>4262</v>
      </c>
      <c r="F3030" t="str">
        <f t="shared" si="47"/>
        <v>ROKIRU-p; Per Jess - Diverse: 8051519000</v>
      </c>
    </row>
    <row r="3031" spans="2:6" x14ac:dyDescent="0.25">
      <c r="B3031" t="s">
        <v>7328</v>
      </c>
      <c r="C3031" s="301">
        <v>8051884000</v>
      </c>
      <c r="D3031" s="301" t="s">
        <v>4234</v>
      </c>
      <c r="E3031" s="301" t="s">
        <v>4361</v>
      </c>
      <c r="F3031" t="str">
        <f t="shared" si="47"/>
        <v>ROKIRU-p; Per Jess - ROLARR (Intern): 8051884000</v>
      </c>
    </row>
    <row r="3032" spans="2:6" x14ac:dyDescent="0.25">
      <c r="B3032" t="s">
        <v>7650</v>
      </c>
      <c r="C3032" s="301">
        <v>8052377000</v>
      </c>
      <c r="D3032" s="301" t="s">
        <v>4234</v>
      </c>
      <c r="E3032" s="301" t="s">
        <v>4688</v>
      </c>
      <c r="F3032" t="str">
        <f t="shared" si="47"/>
        <v>ROKIRU-p; Peter-Martin Krarup, Aspekter af anasto.: 8052377000</v>
      </c>
    </row>
    <row r="3033" spans="2:6" x14ac:dyDescent="0.25">
      <c r="B3033" t="s">
        <v>7465</v>
      </c>
      <c r="C3033" s="301">
        <v>8052111000</v>
      </c>
      <c r="D3033" s="301" t="s">
        <v>4234</v>
      </c>
      <c r="E3033" s="301" t="s">
        <v>4500</v>
      </c>
      <c r="F3033" t="str">
        <f t="shared" si="47"/>
        <v>ROKIRU-p; Ph.d. Tina Fransgård Bodilsen - intern: 8052111000</v>
      </c>
    </row>
    <row r="3034" spans="2:6" x14ac:dyDescent="0.25">
      <c r="B3034" t="s">
        <v>10052</v>
      </c>
      <c r="C3034" s="301">
        <v>8052582000</v>
      </c>
      <c r="D3034" s="301" t="s">
        <v>4234</v>
      </c>
      <c r="E3034" s="304" t="s">
        <v>8600</v>
      </c>
      <c r="F3034" t="str">
        <f t="shared" si="47"/>
        <v>ROKIRU-p; POISE-3 v/Ismail Gögenur (19-000373): 8052582000</v>
      </c>
    </row>
    <row r="3035" spans="2:6" x14ac:dyDescent="0.25">
      <c r="B3035" t="s">
        <v>9171</v>
      </c>
      <c r="C3035" s="301">
        <v>8071137000</v>
      </c>
      <c r="D3035" s="301" t="s">
        <v>4234</v>
      </c>
      <c r="E3035" s="301" t="s">
        <v>8600</v>
      </c>
      <c r="F3035" t="str">
        <f t="shared" si="47"/>
        <v>ROKIRU-p; POISE-3 v/Ismail Gögenur (19-000373): 8071137000</v>
      </c>
    </row>
    <row r="3036" spans="2:6" x14ac:dyDescent="0.25">
      <c r="B3036" t="s">
        <v>9159</v>
      </c>
      <c r="C3036" s="301">
        <v>8071124000</v>
      </c>
      <c r="D3036" s="301" t="s">
        <v>4234</v>
      </c>
      <c r="E3036" s="304" t="s">
        <v>8588</v>
      </c>
      <c r="F3036" t="str">
        <f t="shared" si="47"/>
        <v>ROKIRU-p; Preoperative - Ismail Gögenur(18-001041): 8071124000</v>
      </c>
    </row>
    <row r="3037" spans="2:6" x14ac:dyDescent="0.25">
      <c r="B3037" t="s">
        <v>10058</v>
      </c>
      <c r="C3037" s="301">
        <v>8052637000</v>
      </c>
      <c r="D3037" s="301" t="s">
        <v>4234</v>
      </c>
      <c r="E3037" s="301" t="s">
        <v>9660</v>
      </c>
      <c r="F3037" t="str">
        <f t="shared" si="47"/>
        <v>ROKIRU-p; Preoperative endoscopie treatment with: 8052637000</v>
      </c>
    </row>
    <row r="3038" spans="2:6" x14ac:dyDescent="0.25">
      <c r="B3038" t="s">
        <v>10057</v>
      </c>
      <c r="C3038" s="301">
        <v>8052629000</v>
      </c>
      <c r="D3038" s="301" t="s">
        <v>4234</v>
      </c>
      <c r="E3038" s="301" t="s">
        <v>9659</v>
      </c>
      <c r="F3038" t="str">
        <f t="shared" si="47"/>
        <v>ROKIRU-p; Projekt Tailored v/Ismail Gögenur(19-000: 8052629000</v>
      </c>
    </row>
    <row r="3039" spans="2:6" x14ac:dyDescent="0.25">
      <c r="B3039" t="s">
        <v>7600</v>
      </c>
      <c r="C3039" s="301">
        <v>8052308000</v>
      </c>
      <c r="D3039" s="301" t="s">
        <v>4234</v>
      </c>
      <c r="E3039" s="301" t="s">
        <v>4637</v>
      </c>
      <c r="F3039" t="str">
        <f t="shared" si="47"/>
        <v>ROKIRU-p; Rasmus Vogelsang - Endoscopic assisted: 8052308000</v>
      </c>
    </row>
    <row r="3040" spans="2:6" x14ac:dyDescent="0.25">
      <c r="B3040" t="s">
        <v>11246</v>
      </c>
      <c r="C3040" s="307">
        <v>8052725000</v>
      </c>
      <c r="D3040" s="301" t="s">
        <v>4234</v>
      </c>
      <c r="E3040" s="301" t="s">
        <v>10559</v>
      </c>
      <c r="F3040" t="str">
        <f t="shared" si="47"/>
        <v>ROKIRU-p; Remote Ischemic Preconditioning in Patie: 8052725000</v>
      </c>
    </row>
    <row r="3041" spans="2:6" x14ac:dyDescent="0.25">
      <c r="B3041" t="s">
        <v>9139</v>
      </c>
      <c r="C3041" s="301">
        <v>8052568000</v>
      </c>
      <c r="D3041" s="301" t="s">
        <v>4234</v>
      </c>
      <c r="E3041" s="304" t="s">
        <v>8569</v>
      </c>
      <c r="F3041" t="str">
        <f t="shared" si="47"/>
        <v>ROKIRU-p; RESET v/Ismail Göneur (19-000298): 8052568000</v>
      </c>
    </row>
    <row r="3042" spans="2:6" x14ac:dyDescent="0.25">
      <c r="B3042" t="s">
        <v>7699</v>
      </c>
      <c r="C3042" s="301">
        <v>8052488000</v>
      </c>
      <c r="D3042" s="301" t="s">
        <v>4234</v>
      </c>
      <c r="E3042" s="301" t="s">
        <v>4737</v>
      </c>
      <c r="F3042" t="str">
        <f t="shared" si="47"/>
        <v>ROKIRU-p; Rune Børch Hasselager (18-000034) RSSF: 8052488000</v>
      </c>
    </row>
    <row r="3043" spans="2:6" x14ac:dyDescent="0.25">
      <c r="B3043" t="s">
        <v>10059</v>
      </c>
      <c r="C3043" s="301">
        <v>8052642000</v>
      </c>
      <c r="D3043" s="301" t="s">
        <v>4234</v>
      </c>
      <c r="E3043" s="301" t="s">
        <v>9661</v>
      </c>
      <c r="F3043" t="str">
        <f t="shared" si="47"/>
        <v>ROKIRU-p; Sammenhængen - blodsukker, søvnmønster: 8052642000</v>
      </c>
    </row>
    <row r="3044" spans="2:6" x14ac:dyDescent="0.25">
      <c r="B3044" t="s">
        <v>7276</v>
      </c>
      <c r="C3044" s="301">
        <v>8051740000</v>
      </c>
      <c r="D3044" s="301" t="s">
        <v>4234</v>
      </c>
      <c r="E3044" s="301" t="s">
        <v>4309</v>
      </c>
      <c r="F3044" t="str">
        <f t="shared" si="47"/>
        <v>ROKIRU-p; Sara Damshøj Kristensen - Intern Hernie.: 8051740000</v>
      </c>
    </row>
    <row r="3045" spans="2:6" x14ac:dyDescent="0.25">
      <c r="B3045" t="s">
        <v>7517</v>
      </c>
      <c r="C3045" s="301">
        <v>8052179000</v>
      </c>
      <c r="D3045" s="301" t="s">
        <v>4234</v>
      </c>
      <c r="E3045" s="301" t="s">
        <v>4553</v>
      </c>
      <c r="F3045" t="str">
        <f t="shared" si="47"/>
        <v>ROKIRU-p; Sara Kehlet Watt - Immunological and ox.: 8052179000</v>
      </c>
    </row>
    <row r="3046" spans="2:6" x14ac:dyDescent="0.25">
      <c r="B3046" t="s">
        <v>7510</v>
      </c>
      <c r="C3046" s="301">
        <v>8052170000</v>
      </c>
      <c r="D3046" s="301" t="s">
        <v>4234</v>
      </c>
      <c r="E3046" s="301" t="s">
        <v>4545</v>
      </c>
      <c r="F3046" t="str">
        <f t="shared" si="47"/>
        <v>ROKIRU-p; Sarah Busch - Kardiovaskulær skade ved: 8052170000</v>
      </c>
    </row>
    <row r="3047" spans="2:6" x14ac:dyDescent="0.25">
      <c r="B3047" t="s">
        <v>7404</v>
      </c>
      <c r="C3047" s="301">
        <v>8051998000</v>
      </c>
      <c r="D3047" s="301" t="s">
        <v>4234</v>
      </c>
      <c r="E3047" s="301" t="s">
        <v>4439</v>
      </c>
      <c r="F3047" t="str">
        <f t="shared" si="47"/>
        <v>ROKIRU-p; Sarah Busch: 8051998000</v>
      </c>
    </row>
    <row r="3048" spans="2:6" x14ac:dyDescent="0.25">
      <c r="B3048" t="s">
        <v>9142</v>
      </c>
      <c r="C3048" s="301">
        <v>8052572000</v>
      </c>
      <c r="D3048" s="301" t="s">
        <v>4234</v>
      </c>
      <c r="E3048" s="304" t="s">
        <v>8572</v>
      </c>
      <c r="F3048" t="str">
        <f t="shared" si="47"/>
        <v>ROKIRU-p; Stine Bull (18-001087) : 8052572000</v>
      </c>
    </row>
    <row r="3049" spans="2:6" x14ac:dyDescent="0.25">
      <c r="B3049" t="s">
        <v>11203</v>
      </c>
      <c r="C3049" s="301">
        <v>8052673000</v>
      </c>
      <c r="D3049" s="301" t="s">
        <v>4234</v>
      </c>
      <c r="E3049" s="304" t="s">
        <v>10517</v>
      </c>
      <c r="F3049" t="str">
        <f t="shared" si="47"/>
        <v>ROKIRU-p; Surgical treatment of Colon Cancer in hi: 8052673000</v>
      </c>
    </row>
    <row r="3050" spans="2:6" x14ac:dyDescent="0.25">
      <c r="B3050" t="s">
        <v>11233</v>
      </c>
      <c r="C3050" s="301">
        <v>8052708000</v>
      </c>
      <c r="D3050" s="301" t="s">
        <v>4234</v>
      </c>
      <c r="E3050" s="301" t="s">
        <v>10545</v>
      </c>
      <c r="F3050" t="str">
        <f t="shared" si="47"/>
        <v>ROKIRU-p; Tailored therapy before surgery based on: 8052708000</v>
      </c>
    </row>
    <row r="3051" spans="2:6" x14ac:dyDescent="0.25">
      <c r="B3051" t="s">
        <v>7722</v>
      </c>
      <c r="C3051" s="301">
        <v>8052466000</v>
      </c>
      <c r="D3051" s="301" t="s">
        <v>4234</v>
      </c>
      <c r="E3051" s="309" t="s">
        <v>4760</v>
      </c>
      <c r="F3051" t="str">
        <f t="shared" si="47"/>
        <v>ROKIRU-p; The effect  of surgical stress on cell: 8052466000</v>
      </c>
    </row>
    <row r="3052" spans="2:6" x14ac:dyDescent="0.25">
      <c r="B3052" t="s">
        <v>10056</v>
      </c>
      <c r="C3052" s="301">
        <v>8052627000</v>
      </c>
      <c r="D3052" s="301" t="s">
        <v>4234</v>
      </c>
      <c r="E3052" s="303" t="s">
        <v>9658</v>
      </c>
      <c r="F3052" t="str">
        <f t="shared" si="47"/>
        <v>ROKIRU-p; The Pumas study-Kirsten Lykke Wahlstrøm: 8052627000</v>
      </c>
    </row>
    <row r="3053" spans="2:6" x14ac:dyDescent="0.25">
      <c r="B3053" t="s">
        <v>7533</v>
      </c>
      <c r="C3053" s="301">
        <v>8052196000</v>
      </c>
      <c r="D3053" s="301" t="s">
        <v>4234</v>
      </c>
      <c r="E3053" s="301" t="s">
        <v>4568</v>
      </c>
      <c r="F3053" t="str">
        <f t="shared" si="47"/>
        <v>ROKIRU-p; Thea Degett - Dansker overlever kræft d.: 8052196000</v>
      </c>
    </row>
    <row r="3054" spans="2:6" x14ac:dyDescent="0.25">
      <c r="B3054" t="s">
        <v>11196</v>
      </c>
      <c r="C3054" s="301">
        <v>8052664000</v>
      </c>
      <c r="D3054" s="301" t="s">
        <v>4234</v>
      </c>
      <c r="E3054" s="304" t="s">
        <v>10510</v>
      </c>
      <c r="F3054" t="str">
        <f t="shared" si="47"/>
        <v>ROKIRU-p; Tværfaglig bariatrisk symposium v/Ulf Fr: 8052664000</v>
      </c>
    </row>
    <row r="3055" spans="2:6" x14ac:dyDescent="0.25">
      <c r="B3055" t="s">
        <v>9116</v>
      </c>
      <c r="C3055" s="301">
        <v>8052538000</v>
      </c>
      <c r="D3055" s="301" t="s">
        <v>4234</v>
      </c>
      <c r="E3055" s="309" t="s">
        <v>8547</v>
      </c>
      <c r="F3055" t="str">
        <f t="shared" si="47"/>
        <v>ROKIRU-p; Udvikling af software til undersøgelse : 8052538000</v>
      </c>
    </row>
    <row r="3056" spans="2:6" x14ac:dyDescent="0.25">
      <c r="B3056" t="s">
        <v>11245</v>
      </c>
      <c r="C3056" s="307">
        <v>8052724000</v>
      </c>
      <c r="D3056" s="301" t="s">
        <v>4234</v>
      </c>
      <c r="E3056" s="301" t="s">
        <v>10558</v>
      </c>
      <c r="F3056" t="str">
        <f t="shared" si="47"/>
        <v>ROKIRU-p; Use of wearable devices to monitor heart: 8052724000</v>
      </c>
    </row>
    <row r="3057" spans="2:6" x14ac:dyDescent="0.25">
      <c r="B3057" t="s">
        <v>11204</v>
      </c>
      <c r="C3057" s="301">
        <v>8052674000</v>
      </c>
      <c r="D3057" s="301" t="s">
        <v>4234</v>
      </c>
      <c r="E3057" s="304" t="s">
        <v>10518</v>
      </c>
      <c r="F3057" t="str">
        <f t="shared" si="47"/>
        <v>ROKIRU-p; Use of wearables for early detection of : 8052674000</v>
      </c>
    </row>
    <row r="3058" spans="2:6" x14ac:dyDescent="0.25">
      <c r="B3058" t="s">
        <v>7863</v>
      </c>
      <c r="C3058" s="301" t="s">
        <v>5072</v>
      </c>
      <c r="D3058" s="301" t="s">
        <v>5073</v>
      </c>
      <c r="E3058" s="301" t="s">
        <v>598</v>
      </c>
      <c r="F3058" t="str">
        <f t="shared" si="47"/>
        <v>ROMEDI; Medicinsk Afdeling - Roskilde: 105-1240</v>
      </c>
    </row>
    <row r="3059" spans="2:6" x14ac:dyDescent="0.25">
      <c r="B3059" t="s">
        <v>7867</v>
      </c>
      <c r="C3059" s="301" t="s">
        <v>5083</v>
      </c>
      <c r="D3059" s="301" t="s">
        <v>5084</v>
      </c>
      <c r="E3059" s="301" t="s">
        <v>5085</v>
      </c>
      <c r="F3059" t="str">
        <f t="shared" si="47"/>
        <v>ROMEDIAMBU; Ambulatorium - Medicin - Roskilde: 105-1246</v>
      </c>
    </row>
    <row r="3060" spans="2:6" x14ac:dyDescent="0.25">
      <c r="B3060" t="s">
        <v>7864</v>
      </c>
      <c r="C3060" s="301" t="s">
        <v>5074</v>
      </c>
      <c r="D3060" s="301" t="s">
        <v>5075</v>
      </c>
      <c r="E3060" s="301" t="s">
        <v>5076</v>
      </c>
      <c r="F3060" t="str">
        <f t="shared" si="47"/>
        <v>ROMEDIB72; Sengeafsnit B 72 - Medicin - Roskilde: 105-1243</v>
      </c>
    </row>
    <row r="3061" spans="2:6" x14ac:dyDescent="0.25">
      <c r="B3061" t="s">
        <v>7865</v>
      </c>
      <c r="C3061" s="301" t="s">
        <v>5077</v>
      </c>
      <c r="D3061" s="301" t="s">
        <v>5078</v>
      </c>
      <c r="E3061" s="301" t="s">
        <v>5079</v>
      </c>
      <c r="F3061" t="str">
        <f t="shared" si="47"/>
        <v>ROMEDIB77; Sengeafsnit B 77 - Medic - Roskilde: 105-1244</v>
      </c>
    </row>
    <row r="3062" spans="2:6" x14ac:dyDescent="0.25">
      <c r="B3062" t="s">
        <v>7866</v>
      </c>
      <c r="C3062" s="301" t="s">
        <v>5080</v>
      </c>
      <c r="D3062" s="301" t="s">
        <v>5081</v>
      </c>
      <c r="E3062" s="301" t="s">
        <v>5082</v>
      </c>
      <c r="F3062" t="str">
        <f t="shared" si="47"/>
        <v>ROMEDIB92; Sengeafsnit B 92 - Medicin - Roskilde: 105-1245</v>
      </c>
    </row>
    <row r="3063" spans="2:6" x14ac:dyDescent="0.25">
      <c r="B3063" t="s">
        <v>7871</v>
      </c>
      <c r="C3063" s="301" t="s">
        <v>5095</v>
      </c>
      <c r="D3063" s="301" t="s">
        <v>5096</v>
      </c>
      <c r="E3063" s="301" t="s">
        <v>5097</v>
      </c>
      <c r="F3063" t="str">
        <f t="shared" si="47"/>
        <v>ROMEDICAPD; CAPD/Nefrolog amb - Medicin - Roskilde: 105-1252</v>
      </c>
    </row>
    <row r="3064" spans="2:6" x14ac:dyDescent="0.25">
      <c r="B3064" t="s">
        <v>7870</v>
      </c>
      <c r="C3064" s="301" t="s">
        <v>5092</v>
      </c>
      <c r="D3064" s="301" t="s">
        <v>5093</v>
      </c>
      <c r="E3064" s="301" t="s">
        <v>5094</v>
      </c>
      <c r="F3064" t="str">
        <f t="shared" si="47"/>
        <v>ROMEDIDIAL; Hæmodialysen - Medicin - Roskilde: 105-1250</v>
      </c>
    </row>
    <row r="3065" spans="2:6" x14ac:dyDescent="0.25">
      <c r="B3065" t="s">
        <v>11543</v>
      </c>
      <c r="C3065" s="301" t="s">
        <v>10850</v>
      </c>
      <c r="D3065" s="301" t="s">
        <v>10851</v>
      </c>
      <c r="E3065" s="301" t="s">
        <v>10852</v>
      </c>
      <c r="F3065" t="str">
        <f t="shared" si="47"/>
        <v>ROMEDIFORS; Driftsmæssig forskning - Medicin - Rosk.: 105-1260</v>
      </c>
    </row>
    <row r="3066" spans="2:6" x14ac:dyDescent="0.25">
      <c r="B3066" t="s">
        <v>11544</v>
      </c>
      <c r="C3066" s="301" t="s">
        <v>10853</v>
      </c>
      <c r="D3066" s="301" t="s">
        <v>10854</v>
      </c>
      <c r="E3066" s="301" t="s">
        <v>10855</v>
      </c>
      <c r="F3066" t="str">
        <f t="shared" si="47"/>
        <v>ROMEDIINFE; Infektionsmed. Sengeaf. - Med. - Rosk.: 105-1261</v>
      </c>
    </row>
    <row r="3067" spans="2:6" x14ac:dyDescent="0.25">
      <c r="B3067" t="s">
        <v>11546</v>
      </c>
      <c r="C3067" s="301" t="s">
        <v>10859</v>
      </c>
      <c r="D3067" s="301" t="s">
        <v>10860</v>
      </c>
      <c r="E3067" s="301" t="s">
        <v>10861</v>
      </c>
      <c r="F3067" t="str">
        <f t="shared" si="47"/>
        <v>ROMEDILAMB; Lungemed. Amb. - Med.  - Roskilde: 105-1263</v>
      </c>
    </row>
    <row r="3068" spans="2:6" x14ac:dyDescent="0.25">
      <c r="B3068" t="s">
        <v>11545</v>
      </c>
      <c r="C3068" s="301" t="s">
        <v>10856</v>
      </c>
      <c r="D3068" s="301" t="s">
        <v>10857</v>
      </c>
      <c r="E3068" s="301" t="s">
        <v>10858</v>
      </c>
      <c r="F3068" t="str">
        <f t="shared" si="47"/>
        <v>ROMEDILUNG; Lungemed. Sengeafsnit - Med.  - Roskilde: 105-1262</v>
      </c>
    </row>
    <row r="3069" spans="2:6" x14ac:dyDescent="0.25">
      <c r="B3069" t="s">
        <v>7869</v>
      </c>
      <c r="C3069" s="301" t="s">
        <v>5089</v>
      </c>
      <c r="D3069" s="301" t="s">
        <v>5090</v>
      </c>
      <c r="E3069" s="301" t="s">
        <v>5091</v>
      </c>
      <c r="F3069" t="str">
        <f t="shared" si="47"/>
        <v>ROMEDILÆSE; Lægesekretær - Medicin - Roskilde: 105-1248</v>
      </c>
    </row>
    <row r="3070" spans="2:6" x14ac:dyDescent="0.25">
      <c r="B3070" t="s">
        <v>7872</v>
      </c>
      <c r="C3070" s="301" t="s">
        <v>5098</v>
      </c>
      <c r="D3070" s="301" t="s">
        <v>5099</v>
      </c>
      <c r="E3070" s="301" t="s">
        <v>5100</v>
      </c>
      <c r="F3070" t="str">
        <f t="shared" si="47"/>
        <v>ROMEDILÆSM; Sekretærer - Modt.- Medicin - Rosk. (VP): 105-1254</v>
      </c>
    </row>
    <row r="3071" spans="2:6" x14ac:dyDescent="0.25">
      <c r="B3071" t="s">
        <v>7868</v>
      </c>
      <c r="C3071" s="301" t="s">
        <v>5086</v>
      </c>
      <c r="D3071" s="301" t="s">
        <v>5087</v>
      </c>
      <c r="E3071" s="301" t="s">
        <v>5088</v>
      </c>
      <c r="F3071" t="str">
        <f t="shared" si="47"/>
        <v>ROMEDIMODT; Modtagelsen - Medicin - Roskilde: 105-1247</v>
      </c>
    </row>
    <row r="3072" spans="2:6" x14ac:dyDescent="0.25">
      <c r="B3072" t="s">
        <v>11343</v>
      </c>
      <c r="C3072" s="307">
        <v>8052847000</v>
      </c>
      <c r="D3072" s="301" t="s">
        <v>4196</v>
      </c>
      <c r="E3072" s="301" t="s">
        <v>10652</v>
      </c>
      <c r="F3072" t="str">
        <f t="shared" si="47"/>
        <v>ROMEDI-p; 50 years Follow-up v/Christian Brandt: 8052847000</v>
      </c>
    </row>
    <row r="3073" spans="2:6" x14ac:dyDescent="0.25">
      <c r="B3073" t="s">
        <v>11222</v>
      </c>
      <c r="C3073" s="301">
        <v>8052693000</v>
      </c>
      <c r="D3073" s="301" t="s">
        <v>4196</v>
      </c>
      <c r="E3073" s="304" t="s">
        <v>10535</v>
      </c>
      <c r="F3073" t="str">
        <f t="shared" si="47"/>
        <v>ROMEDI-p; A Multicenter, Randomized, Double-blind,: 8052693000</v>
      </c>
    </row>
    <row r="3074" spans="2:6" x14ac:dyDescent="0.25">
      <c r="B3074" t="s">
        <v>11330</v>
      </c>
      <c r="C3074" s="307">
        <v>8052832000</v>
      </c>
      <c r="D3074" s="301" t="s">
        <v>4196</v>
      </c>
      <c r="E3074" s="301" t="s">
        <v>10639</v>
      </c>
      <c r="F3074" t="str">
        <f t="shared" si="47"/>
        <v>ROMEDI-p; ADAPT studiet v/ Rikke Borg: 8052832000</v>
      </c>
    </row>
    <row r="3075" spans="2:6" x14ac:dyDescent="0.25">
      <c r="B3075" t="s">
        <v>7305</v>
      </c>
      <c r="C3075" s="301">
        <v>8051851000</v>
      </c>
      <c r="D3075" s="301" t="s">
        <v>4196</v>
      </c>
      <c r="E3075" s="301" t="s">
        <v>4338</v>
      </c>
      <c r="F3075" t="str">
        <f t="shared" si="47"/>
        <v>ROMEDI-p; Afd.ledelsen - Tele-hjem-medicin: 8051851000</v>
      </c>
    </row>
    <row r="3076" spans="2:6" x14ac:dyDescent="0.25">
      <c r="B3076" t="s">
        <v>7452</v>
      </c>
      <c r="C3076" s="301">
        <v>8052097000</v>
      </c>
      <c r="D3076" s="301" t="s">
        <v>4196</v>
      </c>
      <c r="E3076" s="301" t="s">
        <v>4487</v>
      </c>
      <c r="F3076" t="str">
        <f t="shared" si="47"/>
        <v>ROMEDI-p; Afdelingsledelsen Medicinsk Afd Roskilde: 8052097000</v>
      </c>
    </row>
    <row r="3077" spans="2:6" x14ac:dyDescent="0.25">
      <c r="B3077" t="s">
        <v>7243</v>
      </c>
      <c r="C3077" s="301">
        <v>8051561000</v>
      </c>
      <c r="D3077" s="301" t="s">
        <v>4196</v>
      </c>
      <c r="E3077" s="301" t="s">
        <v>4272</v>
      </c>
      <c r="F3077" t="str">
        <f t="shared" si="47"/>
        <v>ROMEDI-p; Afdelingsledelsen Medicinsk Afdeling Ro.: 8051561000</v>
      </c>
    </row>
    <row r="3078" spans="2:6" x14ac:dyDescent="0.25">
      <c r="B3078" t="s">
        <v>11479</v>
      </c>
      <c r="C3078" s="301">
        <v>8081160000</v>
      </c>
      <c r="D3078" s="301" t="s">
        <v>4196</v>
      </c>
      <c r="E3078" s="302" t="s">
        <v>10764</v>
      </c>
      <c r="F3078" t="str">
        <f t="shared" si="47"/>
        <v>ROMEDI-p; ANNUUM - Ida Skovgaard Christiansen: 8081160000</v>
      </c>
    </row>
    <row r="3079" spans="2:6" x14ac:dyDescent="0.25">
      <c r="B3079" t="s">
        <v>11478</v>
      </c>
      <c r="C3079" s="301">
        <v>8081159000</v>
      </c>
      <c r="D3079" s="301" t="s">
        <v>4196</v>
      </c>
      <c r="E3079" s="302" t="s">
        <v>10763</v>
      </c>
      <c r="F3079" t="str">
        <f t="shared" si="47"/>
        <v>ROMEDI-p; ANNUUM - Karin Levy-Schousboe: 8081159000</v>
      </c>
    </row>
    <row r="3080" spans="2:6" x14ac:dyDescent="0.25">
      <c r="B3080" t="s">
        <v>11522</v>
      </c>
      <c r="C3080" s="301">
        <v>8081204000</v>
      </c>
      <c r="D3080" s="301" t="s">
        <v>4196</v>
      </c>
      <c r="E3080" s="302" t="s">
        <v>10808</v>
      </c>
      <c r="F3080" t="str">
        <f t="shared" si="47"/>
        <v>ROMEDI-p; ANNUUM - Karina Haar Jensen: 8081204000</v>
      </c>
    </row>
    <row r="3081" spans="2:6" x14ac:dyDescent="0.25">
      <c r="B3081" t="s">
        <v>10063</v>
      </c>
      <c r="C3081" s="301">
        <v>8052597000</v>
      </c>
      <c r="D3081" s="301" t="s">
        <v>4196</v>
      </c>
      <c r="E3081" s="303" t="s">
        <v>9665</v>
      </c>
      <c r="F3081" t="str">
        <f t="shared" si="47"/>
        <v>ROMEDI-p; Baxter elastomer iv pumper-Lothar Wiese: 8052597000</v>
      </c>
    </row>
    <row r="3082" spans="2:6" x14ac:dyDescent="0.25">
      <c r="B3082" t="s">
        <v>11251</v>
      </c>
      <c r="C3082" s="307">
        <v>8052732000</v>
      </c>
      <c r="D3082" s="301" t="s">
        <v>4196</v>
      </c>
      <c r="E3082" s="301" t="s">
        <v>10564</v>
      </c>
      <c r="F3082" t="str">
        <f t="shared" si="47"/>
        <v>ROMEDI-p; Behandling af kronisk lungesygdom med: 8052732000</v>
      </c>
    </row>
    <row r="3083" spans="2:6" x14ac:dyDescent="0.25">
      <c r="B3083" t="s">
        <v>7644</v>
      </c>
      <c r="C3083" s="301">
        <v>8052371000</v>
      </c>
      <c r="D3083" s="301" t="s">
        <v>4196</v>
      </c>
      <c r="E3083" s="301" t="s">
        <v>4682</v>
      </c>
      <c r="F3083" t="str">
        <f t="shared" ref="F3083:F3146" si="48">CONCATENATE(D3083,";"," ",E3083,":"," ",C3083)</f>
        <v>ROMEDI-p; Bjarne Ørskov, Fertilitet og fødsel ved: 8052371000</v>
      </c>
    </row>
    <row r="3084" spans="2:6" x14ac:dyDescent="0.25">
      <c r="B3084" t="s">
        <v>10066</v>
      </c>
      <c r="C3084" s="301">
        <v>8052613000</v>
      </c>
      <c r="D3084" s="301" t="s">
        <v>4196</v>
      </c>
      <c r="E3084" s="303" t="s">
        <v>9668</v>
      </c>
      <c r="F3084" t="str">
        <f t="shared" si="48"/>
        <v>ROMEDI-p; Boreas v/Christian Meyer (19-000637): 8052613000</v>
      </c>
    </row>
    <row r="3085" spans="2:6" x14ac:dyDescent="0.25">
      <c r="B3085" t="s">
        <v>11232</v>
      </c>
      <c r="C3085" s="301">
        <v>8052707000</v>
      </c>
      <c r="D3085" s="301" t="s">
        <v>4196</v>
      </c>
      <c r="E3085" s="301" t="s">
        <v>10544</v>
      </c>
      <c r="F3085" t="str">
        <f t="shared" si="48"/>
        <v>ROMEDI-p; Can epigenetic programming of monocytes: 8052707000</v>
      </c>
    </row>
    <row r="3086" spans="2:6" x14ac:dyDescent="0.25">
      <c r="B3086" t="s">
        <v>7653</v>
      </c>
      <c r="C3086" s="301">
        <v>8052382000</v>
      </c>
      <c r="D3086" s="301" t="s">
        <v>4196</v>
      </c>
      <c r="E3086" s="301" t="s">
        <v>4691</v>
      </c>
      <c r="F3086" t="str">
        <f t="shared" si="48"/>
        <v>ROMEDI-p; Cecilie Lyngsø, Phase 3 study CCX168: 8052382000</v>
      </c>
    </row>
    <row r="3087" spans="2:6" x14ac:dyDescent="0.25">
      <c r="B3087" t="s">
        <v>7348</v>
      </c>
      <c r="C3087" s="301">
        <v>8051906000</v>
      </c>
      <c r="D3087" s="301" t="s">
        <v>4196</v>
      </c>
      <c r="E3087" s="301" t="s">
        <v>4382</v>
      </c>
      <c r="F3087" t="str">
        <f t="shared" si="48"/>
        <v>ROMEDI-p; Christian Meyer - FLAGSHIP: 8051906000</v>
      </c>
    </row>
    <row r="3088" spans="2:6" x14ac:dyDescent="0.25">
      <c r="B3088" t="s">
        <v>7383</v>
      </c>
      <c r="C3088" s="301">
        <v>8051973000</v>
      </c>
      <c r="D3088" s="301" t="s">
        <v>4196</v>
      </c>
      <c r="E3088" s="301" t="s">
        <v>4418</v>
      </c>
      <c r="F3088" t="str">
        <f t="shared" si="48"/>
        <v>ROMEDI-p; Christian Meyer -TERRANOVA: 8051973000</v>
      </c>
    </row>
    <row r="3089" spans="2:6" x14ac:dyDescent="0.25">
      <c r="B3089" t="s">
        <v>7625</v>
      </c>
      <c r="C3089" s="301">
        <v>8052347000</v>
      </c>
      <c r="D3089" s="301" t="s">
        <v>4196</v>
      </c>
      <c r="E3089" s="301" t="s">
        <v>4663</v>
      </c>
      <c r="F3089" t="str">
        <f t="shared" si="48"/>
        <v>ROMEDI-p; Christian Meyer, Obervationsstudie: 8052347000</v>
      </c>
    </row>
    <row r="3090" spans="2:6" x14ac:dyDescent="0.25">
      <c r="B3090" t="s">
        <v>7607</v>
      </c>
      <c r="C3090" s="301">
        <v>8052317000</v>
      </c>
      <c r="D3090" s="301" t="s">
        <v>4196</v>
      </c>
      <c r="E3090" s="301" t="s">
        <v>4644</v>
      </c>
      <c r="F3090" t="str">
        <f t="shared" si="48"/>
        <v>ROMEDI-p; Christian Meyer, SOPHOS,  Medicinsk Afd.: 8052317000</v>
      </c>
    </row>
    <row r="3091" spans="2:6" x14ac:dyDescent="0.25">
      <c r="B3091" t="s">
        <v>7427</v>
      </c>
      <c r="C3091" s="301">
        <v>8052055000</v>
      </c>
      <c r="D3091" s="301" t="s">
        <v>4196</v>
      </c>
      <c r="E3091" s="301" t="s">
        <v>4464</v>
      </c>
      <c r="F3091" t="str">
        <f t="shared" si="48"/>
        <v>ROMEDI-p; Christian Niels Meyer - Dynagito: 8052055000</v>
      </c>
    </row>
    <row r="3092" spans="2:6" x14ac:dyDescent="0.25">
      <c r="B3092" t="s">
        <v>7297</v>
      </c>
      <c r="C3092" s="301">
        <v>8051843000</v>
      </c>
      <c r="D3092" s="301" t="s">
        <v>4196</v>
      </c>
      <c r="E3092" s="301" t="s">
        <v>4330</v>
      </c>
      <c r="F3092" t="str">
        <f t="shared" si="48"/>
        <v>ROMEDI-p; Christian Niels Meyer - Flame: 8051843000</v>
      </c>
    </row>
    <row r="3093" spans="2:6" x14ac:dyDescent="0.25">
      <c r="B3093" t="s">
        <v>7346</v>
      </c>
      <c r="C3093" s="301">
        <v>8051903000</v>
      </c>
      <c r="D3093" s="301" t="s">
        <v>4196</v>
      </c>
      <c r="E3093" s="301" t="s">
        <v>4380</v>
      </c>
      <c r="F3093" t="str">
        <f t="shared" si="48"/>
        <v>ROMEDI-p; Christian Niels Meyer - FLAME: 8051903000</v>
      </c>
    </row>
    <row r="3094" spans="2:6" x14ac:dyDescent="0.25">
      <c r="B3094" t="s">
        <v>7478</v>
      </c>
      <c r="C3094" s="301">
        <v>8052130000</v>
      </c>
      <c r="D3094" s="301" t="s">
        <v>4196</v>
      </c>
      <c r="E3094" s="301" t="s">
        <v>4514</v>
      </c>
      <c r="F3094" t="str">
        <f t="shared" si="48"/>
        <v>ROMEDI-p; Christian Niels Meyer - Tribute: 8052130000</v>
      </c>
    </row>
    <row r="3095" spans="2:6" x14ac:dyDescent="0.25">
      <c r="B3095" t="s">
        <v>7245</v>
      </c>
      <c r="C3095" s="301">
        <v>8051575000</v>
      </c>
      <c r="D3095" s="301" t="s">
        <v>4196</v>
      </c>
      <c r="E3095" s="301" t="s">
        <v>4274</v>
      </c>
      <c r="F3095" t="str">
        <f t="shared" si="48"/>
        <v>ROMEDI-p; Claus E. Johnsen - Tiospir Trial 205-452: 8051575000</v>
      </c>
    </row>
    <row r="3096" spans="2:6" x14ac:dyDescent="0.25">
      <c r="B3096" t="s">
        <v>7236</v>
      </c>
      <c r="C3096" s="301">
        <v>8051520000</v>
      </c>
      <c r="D3096" s="301" t="s">
        <v>4196</v>
      </c>
      <c r="E3096" s="301" t="s">
        <v>4263</v>
      </c>
      <c r="F3096" t="str">
        <f t="shared" si="48"/>
        <v>ROMEDI-p; Claus R. Johansen. Indacaterd QAB149: 8051520000</v>
      </c>
    </row>
    <row r="3097" spans="2:6" x14ac:dyDescent="0.25">
      <c r="B3097" t="s">
        <v>7302</v>
      </c>
      <c r="C3097" s="307">
        <v>8051848000</v>
      </c>
      <c r="D3097" s="301" t="s">
        <v>4196</v>
      </c>
      <c r="E3097" s="301" t="s">
        <v>4335</v>
      </c>
      <c r="F3097" t="str">
        <f t="shared" si="48"/>
        <v>ROMEDI-p; Claus R. Johnson - Zephyr: 8051848000</v>
      </c>
    </row>
    <row r="3098" spans="2:6" x14ac:dyDescent="0.25">
      <c r="B3098" t="s">
        <v>7233</v>
      </c>
      <c r="C3098" s="301">
        <v>8051514000</v>
      </c>
      <c r="D3098" s="301" t="s">
        <v>4196</v>
      </c>
      <c r="E3098" s="301" t="s">
        <v>4260</v>
      </c>
      <c r="F3098" t="str">
        <f t="shared" si="48"/>
        <v>ROMEDI-p; Claus Rikard Johnsen - BI1744 CL inh.væ.: 8051514000</v>
      </c>
    </row>
    <row r="3099" spans="2:6" x14ac:dyDescent="0.25">
      <c r="B3099" t="s">
        <v>11328</v>
      </c>
      <c r="C3099" s="307">
        <v>8052830000</v>
      </c>
      <c r="D3099" s="301" t="s">
        <v>4196</v>
      </c>
      <c r="E3099" s="302" t="s">
        <v>10637</v>
      </c>
      <c r="F3099" t="str">
        <f t="shared" si="48"/>
        <v>ROMEDI-p; COFIB studiet v/Rikke Borg (EMN-2021-00.: 8052830000</v>
      </c>
    </row>
    <row r="3100" spans="2:6" x14ac:dyDescent="0.25">
      <c r="B3100" t="s">
        <v>11206</v>
      </c>
      <c r="C3100" s="301">
        <v>8052676000</v>
      </c>
      <c r="D3100" s="301" t="s">
        <v>4196</v>
      </c>
      <c r="E3100" s="304" t="s">
        <v>10520</v>
      </c>
      <c r="F3100" t="str">
        <f t="shared" si="48"/>
        <v>ROMEDI-p; COURSE v/Christian N. Meyer (20-000045): 8052676000</v>
      </c>
    </row>
    <row r="3101" spans="2:6" x14ac:dyDescent="0.25">
      <c r="B3101" t="s">
        <v>11402</v>
      </c>
      <c r="C3101" s="301">
        <v>8071159000</v>
      </c>
      <c r="D3101" s="301" t="s">
        <v>4196</v>
      </c>
      <c r="E3101" s="301" t="s">
        <v>10687</v>
      </c>
      <c r="F3101" t="str">
        <f t="shared" si="48"/>
        <v>ROMEDI-p; COVACTA v/Lothar Wiese (20-000463): 8071159000</v>
      </c>
    </row>
    <row r="3102" spans="2:6" x14ac:dyDescent="0.25">
      <c r="B3102" t="s">
        <v>11298</v>
      </c>
      <c r="C3102" s="307">
        <v>8052794000</v>
      </c>
      <c r="D3102" s="301" t="s">
        <v>4196</v>
      </c>
      <c r="E3102" s="301" t="s">
        <v>10610</v>
      </c>
      <c r="F3102" t="str">
        <f t="shared" si="48"/>
        <v>ROMEDI-p; Danward v/Rikke Borg (EMN-2020-36967): 8052794000</v>
      </c>
    </row>
    <row r="3103" spans="2:6" x14ac:dyDescent="0.25">
      <c r="B3103" t="s">
        <v>7226</v>
      </c>
      <c r="C3103" s="301">
        <v>8051329000</v>
      </c>
      <c r="D3103" s="301" t="s">
        <v>4196</v>
      </c>
      <c r="E3103" s="301" t="s">
        <v>4254</v>
      </c>
      <c r="F3103" t="str">
        <f t="shared" si="48"/>
        <v>ROMEDI-p; Ditte Hansen - Sekundær Parathyreoidisme: 8051329000</v>
      </c>
    </row>
    <row r="3104" spans="2:6" x14ac:dyDescent="0.25">
      <c r="B3104" t="s">
        <v>10064</v>
      </c>
      <c r="C3104" s="301">
        <v>8052599000</v>
      </c>
      <c r="D3104" s="301" t="s">
        <v>4196</v>
      </c>
      <c r="E3104" s="303" t="s">
        <v>9666</v>
      </c>
      <c r="F3104" t="str">
        <f t="shared" si="48"/>
        <v>ROMEDI-p; Effekten af Magnesium på åreforkalkning: 8052599000</v>
      </c>
    </row>
    <row r="3105" spans="2:6" x14ac:dyDescent="0.25">
      <c r="B3105" t="s">
        <v>10062</v>
      </c>
      <c r="C3105" s="301">
        <v>8052595000</v>
      </c>
      <c r="D3105" s="301" t="s">
        <v>4196</v>
      </c>
      <c r="E3105" s="303" t="s">
        <v>9664</v>
      </c>
      <c r="F3105" t="str">
        <f t="shared" si="48"/>
        <v>ROMEDI-p; Electromagnetic navigational bronchoscop: 8052595000</v>
      </c>
    </row>
    <row r="3106" spans="2:6" x14ac:dyDescent="0.25">
      <c r="B3106" t="s">
        <v>10068</v>
      </c>
      <c r="C3106" s="301">
        <v>8052645000</v>
      </c>
      <c r="D3106" s="301" t="s">
        <v>4196</v>
      </c>
      <c r="E3106" s="301" t="s">
        <v>9664</v>
      </c>
      <c r="F3106" t="str">
        <f t="shared" si="48"/>
        <v>ROMEDI-p; Electromagnetic navigational bronchoscop: 8052645000</v>
      </c>
    </row>
    <row r="3107" spans="2:6" x14ac:dyDescent="0.25">
      <c r="B3107" t="s">
        <v>9127</v>
      </c>
      <c r="C3107" s="301">
        <v>8052552000</v>
      </c>
      <c r="D3107" s="301" t="s">
        <v>4196</v>
      </c>
      <c r="E3107" s="304" t="s">
        <v>8558</v>
      </c>
      <c r="F3107" t="str">
        <f t="shared" si="48"/>
        <v>ROMEDI-p; Ethanol Lock v/Lothar Wiese (18-001087) : 8052552000</v>
      </c>
    </row>
    <row r="3108" spans="2:6" x14ac:dyDescent="0.25">
      <c r="B3108" t="s">
        <v>11287</v>
      </c>
      <c r="C3108" s="307">
        <v>8052777000</v>
      </c>
      <c r="D3108" s="301" t="s">
        <v>4196</v>
      </c>
      <c r="E3108" s="301" t="s">
        <v>10598</v>
      </c>
      <c r="F3108" t="str">
        <f t="shared" si="48"/>
        <v>ROMEDI-p; Fysisk formåen og livskvalitet hos perso: 8052777000</v>
      </c>
    </row>
    <row r="3109" spans="2:6" x14ac:dyDescent="0.25">
      <c r="B3109" t="s">
        <v>7381</v>
      </c>
      <c r="C3109" s="301">
        <v>8051961000</v>
      </c>
      <c r="D3109" s="301" t="s">
        <v>4196</v>
      </c>
      <c r="E3109" s="301" t="s">
        <v>4415</v>
      </c>
      <c r="F3109" t="str">
        <f t="shared" si="48"/>
        <v>ROMEDI-p; Gitte Topp - Lungemedicinsk: 8051961000</v>
      </c>
    </row>
    <row r="3110" spans="2:6" x14ac:dyDescent="0.25">
      <c r="B3110" t="s">
        <v>7720</v>
      </c>
      <c r="C3110" s="301">
        <v>8052463000</v>
      </c>
      <c r="D3110" s="301" t="s">
        <v>4196</v>
      </c>
      <c r="E3110" s="310" t="s">
        <v>4758</v>
      </c>
      <c r="F3110" t="str">
        <f t="shared" si="48"/>
        <v>ROMEDI-p; Hyperten. - Nina Friis-Møller(18-000046): 8052463000</v>
      </c>
    </row>
    <row r="3111" spans="2:6" x14ac:dyDescent="0.25">
      <c r="B3111" t="s">
        <v>7688</v>
      </c>
      <c r="C3111" s="301">
        <v>8052428000</v>
      </c>
      <c r="D3111" s="302" t="s">
        <v>4196</v>
      </c>
      <c r="E3111" s="302" t="s">
        <v>4727</v>
      </c>
      <c r="F3111" t="str">
        <f t="shared" si="48"/>
        <v>ROMEDI-p; Ida Skovgaard Christiansen, Endoscopic: 8052428000</v>
      </c>
    </row>
    <row r="3112" spans="2:6" x14ac:dyDescent="0.25">
      <c r="B3112" t="s">
        <v>9111</v>
      </c>
      <c r="C3112" s="301">
        <v>8052527000</v>
      </c>
      <c r="D3112" s="301" t="s">
        <v>4196</v>
      </c>
      <c r="E3112" s="304" t="s">
        <v>8542</v>
      </c>
      <c r="F3112" t="str">
        <f t="shared" si="48"/>
        <v>ROMEDI-p; IMMUNOVAX v/Lene Boesby (17-001109): 8052527000</v>
      </c>
    </row>
    <row r="3113" spans="2:6" x14ac:dyDescent="0.25">
      <c r="B3113" t="s">
        <v>11304</v>
      </c>
      <c r="C3113" s="307">
        <v>8052804000</v>
      </c>
      <c r="D3113" s="301" t="s">
        <v>4196</v>
      </c>
      <c r="E3113" s="301" t="s">
        <v>10615</v>
      </c>
      <c r="F3113" t="str">
        <f t="shared" si="48"/>
        <v>ROMEDI-p; Improving care for patients with alcoho.: 8052804000</v>
      </c>
    </row>
    <row r="3114" spans="2:6" x14ac:dyDescent="0.25">
      <c r="B3114" t="s">
        <v>11531</v>
      </c>
      <c r="C3114" s="301">
        <v>8107025000</v>
      </c>
      <c r="D3114" s="301" t="s">
        <v>4196</v>
      </c>
      <c r="E3114" s="304" t="s">
        <v>10818</v>
      </c>
      <c r="F3114" t="str">
        <f t="shared" si="48"/>
        <v>ROMEDI-p; Indlæggelse af covid-19-patienter i hjem: 8107025000</v>
      </c>
    </row>
    <row r="3115" spans="2:6" x14ac:dyDescent="0.25">
      <c r="B3115" t="s">
        <v>9118</v>
      </c>
      <c r="C3115" s="301">
        <v>8052540000</v>
      </c>
      <c r="D3115" s="301" t="s">
        <v>4196</v>
      </c>
      <c r="E3115" s="304" t="s">
        <v>8549</v>
      </c>
      <c r="F3115" t="str">
        <f t="shared" si="48"/>
        <v>ROMEDI-p; Inklusion og fastholdelse af særligt så.: 8052540000</v>
      </c>
    </row>
    <row r="3116" spans="2:6" x14ac:dyDescent="0.25">
      <c r="B3116" t="s">
        <v>7572</v>
      </c>
      <c r="C3116" s="301">
        <v>8052260000</v>
      </c>
      <c r="D3116" s="301" t="s">
        <v>4196</v>
      </c>
      <c r="E3116" s="301" t="s">
        <v>4607</v>
      </c>
      <c r="F3116" t="str">
        <f t="shared" si="48"/>
        <v>ROMEDI-p; James Goya Heaf, DNSL fond (16-000094): 8052260000</v>
      </c>
    </row>
    <row r="3117" spans="2:6" x14ac:dyDescent="0.25">
      <c r="B3117" t="s">
        <v>7550</v>
      </c>
      <c r="C3117" s="301">
        <v>8052216000</v>
      </c>
      <c r="D3117" s="301" t="s">
        <v>4196</v>
      </c>
      <c r="E3117" s="301" t="s">
        <v>4585</v>
      </c>
      <c r="F3117" t="str">
        <f t="shared" si="48"/>
        <v>ROMEDI-p; James Goya Heaf, Fibroblast growth fact.: 8052216000</v>
      </c>
    </row>
    <row r="3118" spans="2:6" x14ac:dyDescent="0.25">
      <c r="B3118" t="s">
        <v>7571</v>
      </c>
      <c r="C3118" s="301">
        <v>8052259000</v>
      </c>
      <c r="D3118" s="301" t="s">
        <v>4196</v>
      </c>
      <c r="E3118" s="301" t="s">
        <v>4606</v>
      </c>
      <c r="F3118" t="str">
        <f t="shared" si="48"/>
        <v>ROMEDI-p; James Goya Heaf, Nefrologi forskning og: 8052259000</v>
      </c>
    </row>
    <row r="3119" spans="2:6" x14ac:dyDescent="0.25">
      <c r="B3119" t="s">
        <v>7592</v>
      </c>
      <c r="C3119" s="301">
        <v>8052295000</v>
      </c>
      <c r="D3119" s="301" t="s">
        <v>4196</v>
      </c>
      <c r="E3119" s="301" t="s">
        <v>4628</v>
      </c>
      <c r="F3119" t="str">
        <f t="shared" si="48"/>
        <v>ROMEDI-p; James Heaf, Peridialyseprojekt, Medicin: 8052295000</v>
      </c>
    </row>
    <row r="3120" spans="2:6" x14ac:dyDescent="0.25">
      <c r="B3120" t="s">
        <v>7480</v>
      </c>
      <c r="C3120" s="301">
        <v>8052134000</v>
      </c>
      <c r="D3120" s="301" t="s">
        <v>4196</v>
      </c>
      <c r="E3120" s="301" t="s">
        <v>4516</v>
      </c>
      <c r="F3120" t="str">
        <f t="shared" si="48"/>
        <v>ROMEDI-p; Karin Levy-Schousboe - Inflammation psy.: 8052134000</v>
      </c>
    </row>
    <row r="3121" spans="2:6" x14ac:dyDescent="0.25">
      <c r="B3121" t="s">
        <v>7570</v>
      </c>
      <c r="C3121" s="301">
        <v>8052256000</v>
      </c>
      <c r="D3121" s="301" t="s">
        <v>4196</v>
      </c>
      <c r="E3121" s="301" t="s">
        <v>4605</v>
      </c>
      <c r="F3121" t="str">
        <f t="shared" si="48"/>
        <v>ROMEDI-p; Karin Levy-Schousboe, RenaKvit, Medicins: 8052256000</v>
      </c>
    </row>
    <row r="3122" spans="2:6" x14ac:dyDescent="0.25">
      <c r="B3122" t="s">
        <v>9148</v>
      </c>
      <c r="C3122" s="301">
        <v>8052580000</v>
      </c>
      <c r="D3122" s="301" t="s">
        <v>4196</v>
      </c>
      <c r="E3122" s="304" t="s">
        <v>8578</v>
      </c>
      <c r="F3122" t="str">
        <f t="shared" si="48"/>
        <v>ROMEDI-p; Learning curvesof pulm - Louise Tønnesen: 8052580000</v>
      </c>
    </row>
    <row r="3123" spans="2:6" x14ac:dyDescent="0.25">
      <c r="B3123" t="s">
        <v>11260</v>
      </c>
      <c r="C3123" s="307">
        <v>8052742000</v>
      </c>
      <c r="D3123" s="301" t="s">
        <v>4196</v>
      </c>
      <c r="E3123" s="301" t="s">
        <v>10573</v>
      </c>
      <c r="F3123" t="str">
        <f t="shared" si="48"/>
        <v>ROMEDI-p; Matinee v/Christian Meyer (20-000467): 8052742000</v>
      </c>
    </row>
    <row r="3124" spans="2:6" x14ac:dyDescent="0.25">
      <c r="B3124" t="s">
        <v>11241</v>
      </c>
      <c r="C3124" s="307">
        <v>8052720000</v>
      </c>
      <c r="D3124" s="301" t="s">
        <v>4196</v>
      </c>
      <c r="E3124" s="301" t="s">
        <v>10553</v>
      </c>
      <c r="F3124" t="str">
        <f t="shared" si="48"/>
        <v>ROMEDI-p; Mortality in kidney patients due to infe: 8052720000</v>
      </c>
    </row>
    <row r="3125" spans="2:6" x14ac:dyDescent="0.25">
      <c r="B3125" t="s">
        <v>7189</v>
      </c>
      <c r="C3125" s="301">
        <v>8051104000</v>
      </c>
      <c r="D3125" s="301" t="s">
        <v>4196</v>
      </c>
      <c r="E3125" s="301" t="s">
        <v>4197</v>
      </c>
      <c r="F3125" t="str">
        <f t="shared" si="48"/>
        <v>ROMEDI-p; Nefrologisk Forskningsfond: 8051104000</v>
      </c>
    </row>
    <row r="3126" spans="2:6" x14ac:dyDescent="0.25">
      <c r="B3126" t="s">
        <v>7670</v>
      </c>
      <c r="C3126" s="301">
        <v>8052406000</v>
      </c>
      <c r="D3126" s="302" t="s">
        <v>4196</v>
      </c>
      <c r="E3126" s="302" t="s">
        <v>4709</v>
      </c>
      <c r="F3126" t="str">
        <f t="shared" si="48"/>
        <v>ROMEDI-p; Nina Friis-Møller, INSIGHT 006  (17-000.: 8052406000</v>
      </c>
    </row>
    <row r="3127" spans="2:6" x14ac:dyDescent="0.25">
      <c r="B3127" t="s">
        <v>11308</v>
      </c>
      <c r="C3127" s="307">
        <v>8052808000</v>
      </c>
      <c r="D3127" s="301" t="s">
        <v>4196</v>
      </c>
      <c r="E3127" s="302" t="s">
        <v>10619</v>
      </c>
      <c r="F3127" t="str">
        <f t="shared" si="48"/>
        <v>ROMEDI-p; Nyrebanken v/Rikke Borg: 8052808000</v>
      </c>
    </row>
    <row r="3128" spans="2:6" x14ac:dyDescent="0.25">
      <c r="B3128" t="s">
        <v>7446</v>
      </c>
      <c r="C3128" s="301">
        <v>8052090000</v>
      </c>
      <c r="D3128" s="301" t="s">
        <v>4196</v>
      </c>
      <c r="E3128" s="301" t="s">
        <v>4481</v>
      </c>
      <c r="F3128" t="str">
        <f t="shared" si="48"/>
        <v>ROMEDI-p; Ove Østergaard - Garfield TRI 08889: 8052090000</v>
      </c>
    </row>
    <row r="3129" spans="2:6" x14ac:dyDescent="0.25">
      <c r="B3129" t="s">
        <v>10065</v>
      </c>
      <c r="C3129" s="301">
        <v>8052610000</v>
      </c>
      <c r="D3129" s="301" t="s">
        <v>4196</v>
      </c>
      <c r="E3129" s="303" t="s">
        <v>9667</v>
      </c>
      <c r="F3129" t="str">
        <f t="shared" si="48"/>
        <v>ROMEDI-p; PoCKET v/Bjarne Ørskov (19-000545): 8052610000</v>
      </c>
    </row>
    <row r="3130" spans="2:6" x14ac:dyDescent="0.25">
      <c r="B3130" t="s">
        <v>11239</v>
      </c>
      <c r="C3130" s="307">
        <v>8052716000</v>
      </c>
      <c r="D3130" s="301" t="s">
        <v>4196</v>
      </c>
      <c r="E3130" s="301" t="s">
        <v>10551</v>
      </c>
      <c r="F3130" t="str">
        <f t="shared" si="48"/>
        <v>ROMEDI-p; Pollen målekampagne v/Kirsten Rasmussen: 8052716000</v>
      </c>
    </row>
    <row r="3131" spans="2:6" x14ac:dyDescent="0.25">
      <c r="B3131" t="s">
        <v>11230</v>
      </c>
      <c r="C3131" s="301">
        <v>8052705000</v>
      </c>
      <c r="D3131" s="301" t="s">
        <v>4196</v>
      </c>
      <c r="E3131" s="301" t="s">
        <v>10542</v>
      </c>
      <c r="F3131" t="str">
        <f t="shared" si="48"/>
        <v>ROMEDI-p; Primetime v/Rikke Borg (20-000275): 8052705000</v>
      </c>
    </row>
    <row r="3132" spans="2:6" x14ac:dyDescent="0.25">
      <c r="B3132" t="s">
        <v>11416</v>
      </c>
      <c r="C3132" s="301">
        <v>8071177000</v>
      </c>
      <c r="D3132" s="301" t="s">
        <v>4196</v>
      </c>
      <c r="E3132" s="301" t="s">
        <v>10701</v>
      </c>
      <c r="F3132" t="str">
        <f t="shared" si="48"/>
        <v>ROMEDI-p; Projekt Arise v/Christian Niels Meyer: 8071177000</v>
      </c>
    </row>
    <row r="3133" spans="2:6" x14ac:dyDescent="0.25">
      <c r="B3133" t="s">
        <v>11415</v>
      </c>
      <c r="C3133" s="301">
        <v>8071176000</v>
      </c>
      <c r="D3133" s="301" t="s">
        <v>4196</v>
      </c>
      <c r="E3133" s="301" t="s">
        <v>10700</v>
      </c>
      <c r="F3133" t="str">
        <f t="shared" si="48"/>
        <v>ROMEDI-p; Projekt ASPEN v/Christian Niels Meyer: 8071176000</v>
      </c>
    </row>
    <row r="3134" spans="2:6" x14ac:dyDescent="0.25">
      <c r="B3134" t="s">
        <v>11292</v>
      </c>
      <c r="C3134" s="307">
        <v>8052783000</v>
      </c>
      <c r="D3134" s="301" t="s">
        <v>4196</v>
      </c>
      <c r="E3134" s="301" t="s">
        <v>10604</v>
      </c>
      <c r="F3134" t="str">
        <f t="shared" si="48"/>
        <v>ROMEDI-p; Projekt CCAP v/Lothar Wiese: 8052783000</v>
      </c>
    </row>
    <row r="3135" spans="2:6" x14ac:dyDescent="0.25">
      <c r="B3135" t="s">
        <v>11194</v>
      </c>
      <c r="C3135" s="301">
        <v>8052662000</v>
      </c>
      <c r="D3135" s="301" t="s">
        <v>4196</v>
      </c>
      <c r="E3135" s="304" t="s">
        <v>10508</v>
      </c>
      <c r="F3135" t="str">
        <f t="shared" si="48"/>
        <v>ROMEDI-p; Projekt CGMS-PD studiet v/Rikke Borg: 8052662000</v>
      </c>
    </row>
    <row r="3136" spans="2:6" x14ac:dyDescent="0.25">
      <c r="B3136" t="s">
        <v>11366</v>
      </c>
      <c r="C3136" s="307">
        <v>8052876000</v>
      </c>
      <c r="D3136" s="301" t="s">
        <v>4196</v>
      </c>
      <c r="E3136" s="301" t="s">
        <v>10674</v>
      </c>
      <c r="F3136" t="str">
        <f t="shared" si="48"/>
        <v>ROMEDI-p; Projekt CONCORD v/Rikke Borg: 8052876000</v>
      </c>
    </row>
    <row r="3137" spans="2:6" x14ac:dyDescent="0.25">
      <c r="B3137" t="s">
        <v>11417</v>
      </c>
      <c r="C3137" s="301">
        <v>8071178000</v>
      </c>
      <c r="D3137" s="301" t="s">
        <v>4196</v>
      </c>
      <c r="E3137" s="301" t="s">
        <v>10702</v>
      </c>
      <c r="F3137" t="str">
        <f t="shared" si="48"/>
        <v>ROMEDI-p; Projekt Encore v/Christian Niels Meyer: 8071178000</v>
      </c>
    </row>
    <row r="3138" spans="2:6" x14ac:dyDescent="0.25">
      <c r="B3138" t="s">
        <v>11355</v>
      </c>
      <c r="C3138" s="307">
        <v>8052861000</v>
      </c>
      <c r="D3138" s="301" t="s">
        <v>4196</v>
      </c>
      <c r="E3138" s="301" t="s">
        <v>10664</v>
      </c>
      <c r="F3138" t="str">
        <f t="shared" si="48"/>
        <v>ROMEDI-p; Projekt Enforce v/Lothar Wiese: 8052861000</v>
      </c>
    </row>
    <row r="3139" spans="2:6" x14ac:dyDescent="0.25">
      <c r="B3139" t="s">
        <v>11346</v>
      </c>
      <c r="C3139" s="307">
        <v>8052851000</v>
      </c>
      <c r="D3139" s="301" t="s">
        <v>4196</v>
      </c>
      <c r="E3139" s="301" t="s">
        <v>10655</v>
      </c>
      <c r="F3139" t="str">
        <f t="shared" si="48"/>
        <v>ROMEDI-p; Projekt TICO v/Lothar Wiese: 8052851000</v>
      </c>
    </row>
    <row r="3140" spans="2:6" x14ac:dyDescent="0.25">
      <c r="B3140" t="s">
        <v>11354</v>
      </c>
      <c r="C3140" s="307">
        <v>8052860000</v>
      </c>
      <c r="D3140" s="301" t="s">
        <v>4196</v>
      </c>
      <c r="E3140" s="301" t="s">
        <v>10663</v>
      </c>
      <c r="F3140" t="str">
        <f t="shared" si="48"/>
        <v>ROMEDI-p; Påvirkning af det indre øre ved Menigiti: 8052860000</v>
      </c>
    </row>
    <row r="3141" spans="2:6" x14ac:dyDescent="0.25">
      <c r="B3141" t="s">
        <v>11263</v>
      </c>
      <c r="C3141" s="307">
        <v>8052745000</v>
      </c>
      <c r="D3141" s="301" t="s">
        <v>4196</v>
      </c>
      <c r="E3141" s="301" t="s">
        <v>10576</v>
      </c>
      <c r="F3141" t="str">
        <f t="shared" si="48"/>
        <v>ROMEDI-p; RENEW v/Mette Friberg Hitz(20-000584): 8052745000</v>
      </c>
    </row>
    <row r="3142" spans="2:6" x14ac:dyDescent="0.25">
      <c r="B3142" t="s">
        <v>11226</v>
      </c>
      <c r="C3142" s="301">
        <v>8052697000</v>
      </c>
      <c r="D3142" s="301" t="s">
        <v>4196</v>
      </c>
      <c r="E3142" s="301" t="s">
        <v>10539</v>
      </c>
      <c r="F3142" t="str">
        <f t="shared" si="48"/>
        <v>ROMEDI-p; RESOLUTE, astra-zeneca. V Christian N Me: 8052697000</v>
      </c>
    </row>
    <row r="3143" spans="2:6" x14ac:dyDescent="0.25">
      <c r="B3143" t="s">
        <v>7629</v>
      </c>
      <c r="C3143" s="301">
        <v>8052351000</v>
      </c>
      <c r="D3143" s="301" t="s">
        <v>4196</v>
      </c>
      <c r="E3143" s="301" t="s">
        <v>4667</v>
      </c>
      <c r="F3143" t="str">
        <f t="shared" si="48"/>
        <v>ROMEDI-p; Rikke Borg, DAPA-CKD, Med. Afd. Roskilde: 8052351000</v>
      </c>
    </row>
    <row r="3144" spans="2:6" x14ac:dyDescent="0.25">
      <c r="B3144" t="s">
        <v>7647</v>
      </c>
      <c r="C3144" s="301">
        <v>8052374000</v>
      </c>
      <c r="D3144" s="301" t="s">
        <v>4196</v>
      </c>
      <c r="E3144" s="301" t="s">
        <v>4685</v>
      </c>
      <c r="F3144" t="str">
        <f t="shared" si="48"/>
        <v>ROMEDI-p; Rikke Borg, NEFIGAN,  Medicinsk Afd. Ro.: 8052374000</v>
      </c>
    </row>
    <row r="3145" spans="2:6" x14ac:dyDescent="0.25">
      <c r="B3145" t="s">
        <v>7581</v>
      </c>
      <c r="C3145" s="301">
        <v>8052279000</v>
      </c>
      <c r="D3145" s="301" t="s">
        <v>4196</v>
      </c>
      <c r="E3145" s="301" t="s">
        <v>4617</v>
      </c>
      <c r="F3145" t="str">
        <f t="shared" si="48"/>
        <v>ROMEDI-p; Shailesh B. Kolekar,  SPRINT (16-000094): 8052279000</v>
      </c>
    </row>
    <row r="3146" spans="2:6" x14ac:dyDescent="0.25">
      <c r="B3146" t="s">
        <v>11240</v>
      </c>
      <c r="C3146" s="307">
        <v>8052719000</v>
      </c>
      <c r="D3146" s="301" t="s">
        <v>4196</v>
      </c>
      <c r="E3146" s="301" t="s">
        <v>10552</v>
      </c>
      <c r="F3146" t="str">
        <f t="shared" si="48"/>
        <v>ROMEDI-p; Site Agreement with the Adaptive COVID19: 8052719000</v>
      </c>
    </row>
    <row r="3147" spans="2:6" x14ac:dyDescent="0.25">
      <c r="B3147" t="s">
        <v>9172</v>
      </c>
      <c r="C3147" s="301">
        <v>8071138000</v>
      </c>
      <c r="D3147" s="301" t="s">
        <v>4196</v>
      </c>
      <c r="E3147" s="301" t="s">
        <v>8601</v>
      </c>
      <c r="F3147" t="str">
        <f t="shared" ref="F3147:F3210" si="49">CONCATENATE(D3147,";"," ",E3147,":"," ",C3147)</f>
        <v>ROMEDI-p; STAGED-PKD v/Bjarne Ørskov (19-000168): 8071138000</v>
      </c>
    </row>
    <row r="3148" spans="2:6" x14ac:dyDescent="0.25">
      <c r="B3148" t="s">
        <v>10067</v>
      </c>
      <c r="C3148" s="301">
        <v>8052616000</v>
      </c>
      <c r="D3148" s="301" t="s">
        <v>4196</v>
      </c>
      <c r="E3148" s="303" t="s">
        <v>9669</v>
      </c>
      <c r="F3148" t="str">
        <f t="shared" si="49"/>
        <v>ROMEDI-p; SUPER-R v/Christian Meyer (19-000632): 8052616000</v>
      </c>
    </row>
    <row r="3149" spans="2:6" x14ac:dyDescent="0.25">
      <c r="B3149" t="s">
        <v>11313</v>
      </c>
      <c r="C3149" s="307">
        <v>8052813000</v>
      </c>
      <c r="D3149" s="301" t="s">
        <v>4196</v>
      </c>
      <c r="E3149" s="302" t="s">
        <v>10624</v>
      </c>
      <c r="F3149" t="str">
        <f t="shared" si="49"/>
        <v>ROMEDI-p; Surfactant niveauet i lungerne hos COVI.: 8052813000</v>
      </c>
    </row>
    <row r="3150" spans="2:6" x14ac:dyDescent="0.25">
      <c r="B3150" t="s">
        <v>7733</v>
      </c>
      <c r="C3150" s="301">
        <v>8052481000</v>
      </c>
      <c r="D3150" s="301" t="s">
        <v>4196</v>
      </c>
      <c r="E3150" s="301" t="s">
        <v>4771</v>
      </c>
      <c r="F3150" t="str">
        <f t="shared" si="49"/>
        <v>ROMEDI-p; Symposium in v/Goran Salih (18-000457): 8052481000</v>
      </c>
    </row>
    <row r="3151" spans="2:6" x14ac:dyDescent="0.25">
      <c r="B3151" t="s">
        <v>10061</v>
      </c>
      <c r="C3151" s="301">
        <v>8052594000</v>
      </c>
      <c r="D3151" s="301" t="s">
        <v>4196</v>
      </c>
      <c r="E3151" s="303" t="s">
        <v>9663</v>
      </c>
      <c r="F3151" t="str">
        <f t="shared" si="49"/>
        <v>ROMEDI-p; Symposium malign pleureffusion: 8052594000</v>
      </c>
    </row>
    <row r="3152" spans="2:6" x14ac:dyDescent="0.25">
      <c r="B3152" t="s">
        <v>11266</v>
      </c>
      <c r="C3152" s="307">
        <v>8052748000</v>
      </c>
      <c r="D3152" s="301" t="s">
        <v>4196</v>
      </c>
      <c r="E3152" s="301" t="s">
        <v>10579</v>
      </c>
      <c r="F3152" t="str">
        <f t="shared" si="49"/>
        <v>ROMEDI-p; The 4RIBC Study v/Toke Barfod(19-000800): 8052748000</v>
      </c>
    </row>
    <row r="3153" spans="2:6" x14ac:dyDescent="0.25">
      <c r="B3153" t="s">
        <v>11234</v>
      </c>
      <c r="C3153" s="301">
        <v>8052709000</v>
      </c>
      <c r="D3153" s="301" t="s">
        <v>4196</v>
      </c>
      <c r="E3153" s="301" t="s">
        <v>10546</v>
      </c>
      <c r="F3153" t="str">
        <f t="shared" si="49"/>
        <v>ROMEDI-p; The EPO/ASA study -Rikke Borg(20-000216): 8052709000</v>
      </c>
    </row>
    <row r="3154" spans="2:6" x14ac:dyDescent="0.25">
      <c r="B3154" t="s">
        <v>11228</v>
      </c>
      <c r="C3154" s="301">
        <v>8052703000</v>
      </c>
      <c r="D3154" s="301" t="s">
        <v>4196</v>
      </c>
      <c r="E3154" s="301" t="s">
        <v>10541</v>
      </c>
      <c r="F3154" t="str">
        <f t="shared" si="49"/>
        <v>ROMEDI-p; The EPO/ASA study v/Rikke Borg (20-00030: 8052703000</v>
      </c>
    </row>
    <row r="3155" spans="2:6" x14ac:dyDescent="0.25">
      <c r="B3155" t="s">
        <v>11229</v>
      </c>
      <c r="C3155" s="301">
        <v>8052704000</v>
      </c>
      <c r="D3155" s="301" t="s">
        <v>4196</v>
      </c>
      <c r="E3155" s="301" t="s">
        <v>10541</v>
      </c>
      <c r="F3155" t="str">
        <f t="shared" si="49"/>
        <v>ROMEDI-p; The EPO/ASA study v/Rikke Borg (20-00030: 8052704000</v>
      </c>
    </row>
    <row r="3156" spans="2:6" x14ac:dyDescent="0.25">
      <c r="B3156" t="s">
        <v>11200</v>
      </c>
      <c r="C3156" s="301">
        <v>8052670000</v>
      </c>
      <c r="D3156" s="301" t="s">
        <v>4196</v>
      </c>
      <c r="E3156" s="304" t="s">
        <v>10514</v>
      </c>
      <c r="F3156" t="str">
        <f t="shared" si="49"/>
        <v>ROMEDI-p; The ZIRCUS STUDY v/Rikke Borg (19- 00109: 8052670000</v>
      </c>
    </row>
    <row r="3157" spans="2:6" x14ac:dyDescent="0.25">
      <c r="B3157" t="s">
        <v>9080</v>
      </c>
      <c r="C3157" s="301">
        <v>8052174000</v>
      </c>
      <c r="D3157" s="301" t="s">
        <v>4196</v>
      </c>
      <c r="E3157" s="301" t="s">
        <v>4549</v>
      </c>
      <c r="F3157" t="str">
        <f t="shared" si="49"/>
        <v>ROMEDI-p; Tonny Nielsen - Commander: 8052174000</v>
      </c>
    </row>
    <row r="3158" spans="2:6" x14ac:dyDescent="0.25">
      <c r="B3158" t="s">
        <v>11224</v>
      </c>
      <c r="C3158" s="301">
        <v>8052695000</v>
      </c>
      <c r="D3158" s="301" t="s">
        <v>4196</v>
      </c>
      <c r="E3158" s="304" t="s">
        <v>10537</v>
      </c>
      <c r="F3158" t="str">
        <f t="shared" si="49"/>
        <v>ROMEDI-p; Trial Nation grant 2020- klinisk forskni: 8052695000</v>
      </c>
    </row>
    <row r="3159" spans="2:6" x14ac:dyDescent="0.25">
      <c r="B3159" t="s">
        <v>11258</v>
      </c>
      <c r="C3159" s="307">
        <v>8052740000</v>
      </c>
      <c r="D3159" s="301" t="s">
        <v>4196</v>
      </c>
      <c r="E3159" s="301" t="s">
        <v>10571</v>
      </c>
      <c r="F3159" t="str">
        <f t="shared" si="49"/>
        <v>ROMEDI-p; Trial Nation MITC-COVID-19 /Lothar Wiese: 8052740000</v>
      </c>
    </row>
    <row r="3160" spans="2:6" x14ac:dyDescent="0.25">
      <c r="B3160" t="s">
        <v>7591</v>
      </c>
      <c r="C3160" s="301">
        <v>8052294000</v>
      </c>
      <c r="D3160" s="301" t="s">
        <v>4196</v>
      </c>
      <c r="E3160" s="301" t="s">
        <v>4627</v>
      </c>
      <c r="F3160" t="str">
        <f t="shared" si="49"/>
        <v>ROMEDI-p; Tværsektorielt pulje - Forløbsprogram: 8052294000</v>
      </c>
    </row>
    <row r="3161" spans="2:6" x14ac:dyDescent="0.25">
      <c r="B3161" t="s">
        <v>7587</v>
      </c>
      <c r="C3161" s="301">
        <v>8052287000</v>
      </c>
      <c r="D3161" s="301" t="s">
        <v>4196</v>
      </c>
      <c r="E3161" s="301" t="s">
        <v>4623</v>
      </c>
      <c r="F3161" t="str">
        <f t="shared" si="49"/>
        <v>ROMEDI-p; Tværsektorielt TEAMSAMARBEJDE for og med: 8052287000</v>
      </c>
    </row>
    <row r="3162" spans="2:6" x14ac:dyDescent="0.25">
      <c r="B3162" t="s">
        <v>7701</v>
      </c>
      <c r="C3162" s="301">
        <v>8052440000</v>
      </c>
      <c r="D3162" s="301" t="s">
        <v>4196</v>
      </c>
      <c r="E3162" s="304" t="s">
        <v>4739</v>
      </c>
      <c r="F3162" t="str">
        <f t="shared" si="49"/>
        <v>ROMEDI-p; Uffe Bødtger - Endoscopic (17-000075) : 8052440000</v>
      </c>
    </row>
    <row r="3163" spans="2:6" x14ac:dyDescent="0.25">
      <c r="B3163" t="s">
        <v>9095</v>
      </c>
      <c r="C3163" s="301">
        <v>8052509000</v>
      </c>
      <c r="D3163" s="301" t="s">
        <v>4196</v>
      </c>
      <c r="E3163" s="304" t="s">
        <v>8525</v>
      </c>
      <c r="F3163" t="str">
        <f t="shared" si="49"/>
        <v>ROMEDI-p; Uffe Bødtger (18-000924): 8052509000</v>
      </c>
    </row>
    <row r="3164" spans="2:6" x14ac:dyDescent="0.25">
      <c r="B3164" t="s">
        <v>7301</v>
      </c>
      <c r="C3164" s="307">
        <v>8051847000</v>
      </c>
      <c r="D3164" s="301" t="s">
        <v>4196</v>
      </c>
      <c r="E3164" s="301" t="s">
        <v>4334</v>
      </c>
      <c r="F3164" t="str">
        <f t="shared" si="49"/>
        <v>ROMEDI-p; Ulrik Bak Dragsted - Eurosida: 8051847000</v>
      </c>
    </row>
    <row r="3165" spans="2:6" x14ac:dyDescent="0.25">
      <c r="B3165" t="s">
        <v>7254</v>
      </c>
      <c r="C3165" s="308">
        <v>8051649000</v>
      </c>
      <c r="D3165" s="301" t="s">
        <v>4196</v>
      </c>
      <c r="E3165" s="301" t="s">
        <v>4285</v>
      </c>
      <c r="F3165" t="str">
        <f t="shared" si="49"/>
        <v>ROMEDI-p; Ulrik Bak Dragsted - risikofaktorer: 8051649000</v>
      </c>
    </row>
    <row r="3166" spans="2:6" x14ac:dyDescent="0.25">
      <c r="B3166" t="s">
        <v>7425</v>
      </c>
      <c r="C3166" s="301">
        <v>8052053000</v>
      </c>
      <c r="D3166" s="301" t="s">
        <v>4196</v>
      </c>
      <c r="E3166" s="301" t="s">
        <v>4462</v>
      </c>
      <c r="F3166" t="str">
        <f t="shared" si="49"/>
        <v>ROMEDI-p; Ulrik Dragsted - Prevalence and risk fa.: 8052053000</v>
      </c>
    </row>
    <row r="3167" spans="2:6" x14ac:dyDescent="0.25">
      <c r="B3167" t="s">
        <v>7200</v>
      </c>
      <c r="C3167" s="301">
        <v>8051133000</v>
      </c>
      <c r="D3167" s="301" t="s">
        <v>4196</v>
      </c>
      <c r="E3167" s="301" t="s">
        <v>4217</v>
      </c>
      <c r="F3167" t="str">
        <f t="shared" si="49"/>
        <v>ROMEDI-p; Ulrik Søes-Petersen lungemed. Forsk.kto.: 8051133000</v>
      </c>
    </row>
    <row r="3168" spans="2:6" x14ac:dyDescent="0.25">
      <c r="B3168" t="s">
        <v>9158</v>
      </c>
      <c r="C3168" s="301">
        <v>8071123000</v>
      </c>
      <c r="D3168" s="301" t="s">
        <v>4196</v>
      </c>
      <c r="E3168" s="304" t="s">
        <v>8587</v>
      </c>
      <c r="F3168" t="str">
        <f t="shared" si="49"/>
        <v>ROMEDI-p; Willow v/Christian Meyer (18- 000909) : 8071123000</v>
      </c>
    </row>
    <row r="3169" spans="2:6" x14ac:dyDescent="0.25">
      <c r="B3169" t="s">
        <v>7898</v>
      </c>
      <c r="C3169" s="301" t="s">
        <v>5170</v>
      </c>
      <c r="D3169" s="301" t="s">
        <v>5171</v>
      </c>
      <c r="E3169" s="301" t="s">
        <v>600</v>
      </c>
      <c r="F3169" t="str">
        <f t="shared" si="49"/>
        <v>RONEUR; Neurologisk Afdeling - Roskilde: 105-1375</v>
      </c>
    </row>
    <row r="3170" spans="2:6" x14ac:dyDescent="0.25">
      <c r="B3170" t="s">
        <v>7899</v>
      </c>
      <c r="C3170" s="301" t="s">
        <v>5172</v>
      </c>
      <c r="D3170" s="301" t="s">
        <v>5173</v>
      </c>
      <c r="E3170" s="301" t="s">
        <v>5174</v>
      </c>
      <c r="F3170" t="str">
        <f t="shared" si="49"/>
        <v>RONEURN61; Sengeafsnit N 61 - Neurologi - Roskilde: 105-1377</v>
      </c>
    </row>
    <row r="3171" spans="2:6" x14ac:dyDescent="0.25">
      <c r="B3171" t="s">
        <v>7900</v>
      </c>
      <c r="C3171" s="301" t="s">
        <v>5175</v>
      </c>
      <c r="D3171" s="301" t="s">
        <v>5176</v>
      </c>
      <c r="E3171" s="301" t="s">
        <v>5177</v>
      </c>
      <c r="F3171" t="str">
        <f t="shared" si="49"/>
        <v>RONEURN80; Sengeafsnit N 80 - Neurologi - Roskilde: 105-1383</v>
      </c>
    </row>
    <row r="3172" spans="2:6" x14ac:dyDescent="0.25">
      <c r="B3172" t="s">
        <v>7730</v>
      </c>
      <c r="C3172" s="301">
        <v>8052474000</v>
      </c>
      <c r="D3172" s="301" t="s">
        <v>4192</v>
      </c>
      <c r="E3172" s="301" t="s">
        <v>4768</v>
      </c>
      <c r="F3172" t="str">
        <f t="shared" si="49"/>
        <v>RONEUR-p; (NESA) Henriette Busk (18-000048): 8052474000</v>
      </c>
    </row>
    <row r="3173" spans="2:6" x14ac:dyDescent="0.25">
      <c r="B3173" t="s">
        <v>7719</v>
      </c>
      <c r="C3173" s="301">
        <v>8052462000</v>
      </c>
      <c r="D3173" s="301" t="s">
        <v>4192</v>
      </c>
      <c r="E3173" s="310" t="s">
        <v>4757</v>
      </c>
      <c r="F3173" t="str">
        <f t="shared" si="49"/>
        <v>RONEUR-p; AEDS - Julie Richter Hansen (18-000048): 8052462000</v>
      </c>
    </row>
    <row r="3174" spans="2:6" x14ac:dyDescent="0.25">
      <c r="B3174" t="s">
        <v>7187</v>
      </c>
      <c r="C3174" s="301">
        <v>8051101000</v>
      </c>
      <c r="D3174" s="301" t="s">
        <v>4192</v>
      </c>
      <c r="E3174" s="301" t="s">
        <v>4193</v>
      </c>
      <c r="F3174" t="str">
        <f t="shared" si="49"/>
        <v>RONEUR-p; Afdelingsledelsen.Neurologi: 8051101000</v>
      </c>
    </row>
    <row r="3175" spans="2:6" x14ac:dyDescent="0.25">
      <c r="B3175" t="s">
        <v>11275</v>
      </c>
      <c r="C3175" s="307">
        <v>8052761000</v>
      </c>
      <c r="D3175" s="301" t="s">
        <v>4192</v>
      </c>
      <c r="E3175" s="304" t="s">
        <v>10587</v>
      </c>
      <c r="F3175" t="str">
        <f t="shared" si="49"/>
        <v>RONEUR-p; ALZLIGHT v/Mikkel Agger (20-000679): 8052761000</v>
      </c>
    </row>
    <row r="3176" spans="2:6" x14ac:dyDescent="0.25">
      <c r="B3176" t="s">
        <v>11498</v>
      </c>
      <c r="C3176" s="301">
        <v>8081179000</v>
      </c>
      <c r="D3176" s="301" t="s">
        <v>4192</v>
      </c>
      <c r="E3176" s="302" t="s">
        <v>10784</v>
      </c>
      <c r="F3176" t="str">
        <f t="shared" si="49"/>
        <v>RONEUR-p; ANNUUM - Jonas Nielsen: 8081179000</v>
      </c>
    </row>
    <row r="3177" spans="2:6" x14ac:dyDescent="0.25">
      <c r="B3177" t="s">
        <v>11516</v>
      </c>
      <c r="C3177" s="301">
        <v>8081197000</v>
      </c>
      <c r="D3177" s="301" t="s">
        <v>4192</v>
      </c>
      <c r="E3177" s="302" t="s">
        <v>10802</v>
      </c>
      <c r="F3177" t="str">
        <f t="shared" si="49"/>
        <v>RONEUR-p; ANNUUM - Mikkel Agger  - Neurologi: 8081197000</v>
      </c>
    </row>
    <row r="3178" spans="2:6" x14ac:dyDescent="0.25">
      <c r="B3178" t="s">
        <v>7277</v>
      </c>
      <c r="C3178" s="301">
        <v>8051743000</v>
      </c>
      <c r="D3178" s="301" t="s">
        <v>4192</v>
      </c>
      <c r="E3178" s="301" t="s">
        <v>4310</v>
      </c>
      <c r="F3178" t="str">
        <f t="shared" si="49"/>
        <v>RONEUR-p; Charlotte Rath - Risiko for apopleksi: 8051743000</v>
      </c>
    </row>
    <row r="3179" spans="2:6" x14ac:dyDescent="0.25">
      <c r="B3179" t="s">
        <v>7554</v>
      </c>
      <c r="C3179" s="301">
        <v>8052221000</v>
      </c>
      <c r="D3179" s="301" t="s">
        <v>4192</v>
      </c>
      <c r="E3179" s="301" t="s">
        <v>4589</v>
      </c>
      <c r="F3179" t="str">
        <f t="shared" si="49"/>
        <v>RONEUR-p; Charlotte Rath, Antiplatelet Non-Respon.: 8052221000</v>
      </c>
    </row>
    <row r="3180" spans="2:6" x14ac:dyDescent="0.25">
      <c r="B3180" t="s">
        <v>10074</v>
      </c>
      <c r="C3180" s="301">
        <v>8071149000</v>
      </c>
      <c r="D3180" s="301" t="s">
        <v>4192</v>
      </c>
      <c r="E3180" s="301" t="s">
        <v>9675</v>
      </c>
      <c r="F3180" t="str">
        <f t="shared" si="49"/>
        <v>RONEUR-p; CHARM studiet -Troels Wienecke19-000823: 8071149000</v>
      </c>
    </row>
    <row r="3181" spans="2:6" ht="30" x14ac:dyDescent="0.25">
      <c r="B3181" t="s">
        <v>9093</v>
      </c>
      <c r="C3181" s="301">
        <v>8052506000</v>
      </c>
      <c r="D3181" s="301" t="s">
        <v>4192</v>
      </c>
      <c r="E3181" s="310" t="s">
        <v>8523</v>
      </c>
      <c r="F3181" t="str">
        <f t="shared" si="49"/>
        <v>RONEUR-p; Coping med komplekse symptomer i hverda.: 8052506000</v>
      </c>
    </row>
    <row r="3182" spans="2:6" x14ac:dyDescent="0.25">
      <c r="B3182" t="s">
        <v>10073</v>
      </c>
      <c r="C3182" s="301">
        <v>8052652000</v>
      </c>
      <c r="D3182" s="301" t="s">
        <v>4192</v>
      </c>
      <c r="E3182" s="304" t="s">
        <v>9674</v>
      </c>
      <c r="F3182" t="str">
        <f t="shared" si="49"/>
        <v>RONEUR-p; Effekt af brugen af elektroniske devices: 8052652000</v>
      </c>
    </row>
    <row r="3183" spans="2:6" x14ac:dyDescent="0.25">
      <c r="B3183" t="s">
        <v>11312</v>
      </c>
      <c r="C3183" s="307">
        <v>8052812000</v>
      </c>
      <c r="D3183" s="301" t="s">
        <v>4192</v>
      </c>
      <c r="E3183" s="301" t="s">
        <v>10623</v>
      </c>
      <c r="F3183" t="str">
        <f t="shared" si="49"/>
        <v>RONEUR-p; Flickering light as a potential therapy: 8052812000</v>
      </c>
    </row>
    <row r="3184" spans="2:6" x14ac:dyDescent="0.25">
      <c r="B3184" t="s">
        <v>10071</v>
      </c>
      <c r="C3184" s="301">
        <v>8052624000</v>
      </c>
      <c r="D3184" s="301" t="s">
        <v>4192</v>
      </c>
      <c r="E3184" s="303" t="s">
        <v>9672</v>
      </c>
      <c r="F3184" t="str">
        <f t="shared" si="49"/>
        <v>RONEUR-p; Går du i seng med din smartphone?: 8052624000</v>
      </c>
    </row>
    <row r="3185" spans="2:6" x14ac:dyDescent="0.25">
      <c r="B3185" t="s">
        <v>11215</v>
      </c>
      <c r="C3185" s="301">
        <v>8052686000</v>
      </c>
      <c r="D3185" s="301" t="s">
        <v>4192</v>
      </c>
      <c r="E3185" s="304" t="s">
        <v>10528</v>
      </c>
      <c r="F3185" t="str">
        <f t="shared" si="49"/>
        <v>RONEUR-p; Impact of specific electronic devices on: 8052686000</v>
      </c>
    </row>
    <row r="3186" spans="2:6" x14ac:dyDescent="0.25">
      <c r="B3186" t="s">
        <v>10069</v>
      </c>
      <c r="C3186" s="301">
        <v>8052588000</v>
      </c>
      <c r="D3186" s="301" t="s">
        <v>4192</v>
      </c>
      <c r="E3186" s="303" t="s">
        <v>9670</v>
      </c>
      <c r="F3186" t="str">
        <f t="shared" si="49"/>
        <v>RONEUR-p; Inducerbar plasticitet i visuel kortex: 8052588000</v>
      </c>
    </row>
    <row r="3187" spans="2:6" x14ac:dyDescent="0.25">
      <c r="B3187" t="s">
        <v>11201</v>
      </c>
      <c r="C3187" s="301">
        <v>8052671000</v>
      </c>
      <c r="D3187" s="301" t="s">
        <v>4192</v>
      </c>
      <c r="E3187" s="304" t="s">
        <v>10515</v>
      </c>
      <c r="F3187" t="str">
        <f t="shared" si="49"/>
        <v>RONEUR-p; Initiativer i Helhedsplan for Skleroseom: 8052671000</v>
      </c>
    </row>
    <row r="3188" spans="2:6" x14ac:dyDescent="0.25">
      <c r="B3188" t="s">
        <v>7529</v>
      </c>
      <c r="C3188" s="301">
        <v>8052191000</v>
      </c>
      <c r="D3188" s="301" t="s">
        <v>4192</v>
      </c>
      <c r="E3188" s="301" t="s">
        <v>4564</v>
      </c>
      <c r="F3188" t="str">
        <f t="shared" si="49"/>
        <v>RONEUR-p; Ivan Chrilles Zibrandtsen - Long Term B.: 8052191000</v>
      </c>
    </row>
    <row r="3189" spans="2:6" x14ac:dyDescent="0.25">
      <c r="B3189" t="s">
        <v>7661</v>
      </c>
      <c r="C3189" s="301">
        <v>8052392000</v>
      </c>
      <c r="D3189" s="301" t="s">
        <v>4192</v>
      </c>
      <c r="E3189" s="301" t="s">
        <v>4700</v>
      </c>
      <c r="F3189" t="str">
        <f t="shared" si="49"/>
        <v>RONEUR-p; Julie Richter Hansen - Auto (17- 000877): 8052392000</v>
      </c>
    </row>
    <row r="3190" spans="2:6" x14ac:dyDescent="0.25">
      <c r="B3190" t="s">
        <v>7318</v>
      </c>
      <c r="C3190" s="301">
        <v>8051866000</v>
      </c>
      <c r="D3190" s="301" t="s">
        <v>4192</v>
      </c>
      <c r="E3190" s="301" t="s">
        <v>4351</v>
      </c>
      <c r="F3190" t="str">
        <f t="shared" si="49"/>
        <v>RONEUR-p; Karsten Ellemann - Clotbuster: 8051866000</v>
      </c>
    </row>
    <row r="3191" spans="2:6" x14ac:dyDescent="0.25">
      <c r="B3191" t="s">
        <v>7303</v>
      </c>
      <c r="C3191" s="307">
        <v>8051849000</v>
      </c>
      <c r="D3191" s="301" t="s">
        <v>4192</v>
      </c>
      <c r="E3191" s="301" t="s">
        <v>4336</v>
      </c>
      <c r="F3191" t="str">
        <f t="shared" si="49"/>
        <v>RONEUR-p; Karsten Ellemann - web-bas. tr. - apopl.: 8051849000</v>
      </c>
    </row>
    <row r="3192" spans="2:6" x14ac:dyDescent="0.25">
      <c r="B3192" t="s">
        <v>7483</v>
      </c>
      <c r="C3192" s="301">
        <v>8052137000</v>
      </c>
      <c r="D3192" s="301" t="s">
        <v>4192</v>
      </c>
      <c r="E3192" s="301" t="s">
        <v>4519</v>
      </c>
      <c r="F3192" t="str">
        <f t="shared" si="49"/>
        <v>RONEUR-p; Louise Feldborg Lychage - Opsporing af: 8052137000</v>
      </c>
    </row>
    <row r="3193" spans="2:6" x14ac:dyDescent="0.25">
      <c r="B3193" t="s">
        <v>7614</v>
      </c>
      <c r="C3193" s="301">
        <v>8052332000</v>
      </c>
      <c r="D3193" s="301" t="s">
        <v>4192</v>
      </c>
      <c r="E3193" s="301" t="s">
        <v>4651</v>
      </c>
      <c r="F3193" t="str">
        <f t="shared" si="49"/>
        <v>RONEUR-p; Louise Feldborg Lyckhage, The Hunt: Hun.: 8052332000</v>
      </c>
    </row>
    <row r="3194" spans="2:6" x14ac:dyDescent="0.25">
      <c r="B3194" t="s">
        <v>7621</v>
      </c>
      <c r="C3194" s="301">
        <v>8052342000</v>
      </c>
      <c r="D3194" s="301" t="s">
        <v>4192</v>
      </c>
      <c r="E3194" s="301" t="s">
        <v>4651</v>
      </c>
      <c r="F3194" t="str">
        <f t="shared" si="49"/>
        <v>RONEUR-p; Louise Feldborg Lyckhage, The Hunt: Hun.: 8052342000</v>
      </c>
    </row>
    <row r="3195" spans="2:6" x14ac:dyDescent="0.25">
      <c r="B3195" t="s">
        <v>7286</v>
      </c>
      <c r="C3195" s="301">
        <v>8051786000</v>
      </c>
      <c r="D3195" s="301" t="s">
        <v>4192</v>
      </c>
      <c r="E3195" s="301" t="s">
        <v>4319</v>
      </c>
      <c r="F3195" t="str">
        <f t="shared" si="49"/>
        <v>RONEUR-p; Malene Beck - Madro - Neurologisk afd.: 8051786000</v>
      </c>
    </row>
    <row r="3196" spans="2:6" x14ac:dyDescent="0.25">
      <c r="B3196" t="s">
        <v>9108</v>
      </c>
      <c r="C3196" s="301">
        <v>8052524000</v>
      </c>
      <c r="D3196" s="301" t="s">
        <v>4192</v>
      </c>
      <c r="E3196" s="304" t="s">
        <v>8539</v>
      </c>
      <c r="F3196" t="str">
        <f t="shared" si="49"/>
        <v>RONEUR-p; Min teenagerhjerne -T. Kjær (18-000048): 8052524000</v>
      </c>
    </row>
    <row r="3197" spans="2:6" x14ac:dyDescent="0.25">
      <c r="B3197" t="s">
        <v>11530</v>
      </c>
      <c r="C3197" s="301">
        <v>8107024000</v>
      </c>
      <c r="D3197" s="301" t="s">
        <v>4192</v>
      </c>
      <c r="E3197" s="304" t="s">
        <v>10817</v>
      </c>
      <c r="F3197" t="str">
        <f t="shared" si="49"/>
        <v>RONEUR-p; Mobile Stroke Unit (MSU) v/ Troels Wiene: 8107024000</v>
      </c>
    </row>
    <row r="3198" spans="2:6" x14ac:dyDescent="0.25">
      <c r="B3198" t="s">
        <v>9143</v>
      </c>
      <c r="C3198" s="301">
        <v>8052573000</v>
      </c>
      <c r="D3198" s="301" t="s">
        <v>4192</v>
      </c>
      <c r="E3198" s="304" t="s">
        <v>8573</v>
      </c>
      <c r="F3198" t="str">
        <f t="shared" si="49"/>
        <v>RONEUR-p; MONATI v/Peter Høgh (19-000265): 8052573000</v>
      </c>
    </row>
    <row r="3199" spans="2:6" x14ac:dyDescent="0.25">
      <c r="B3199" t="s">
        <v>9097</v>
      </c>
      <c r="C3199" s="301">
        <v>8052511000</v>
      </c>
      <c r="D3199" s="301" t="s">
        <v>4192</v>
      </c>
      <c r="E3199" s="310" t="s">
        <v>8527</v>
      </c>
      <c r="F3199" t="str">
        <f t="shared" si="49"/>
        <v>RONEUR-p; NESA v/Henriette Busk (18-000852): 8052511000</v>
      </c>
    </row>
    <row r="3200" spans="2:6" x14ac:dyDescent="0.25">
      <c r="B3200" t="s">
        <v>7262</v>
      </c>
      <c r="C3200" s="301">
        <v>8051678000</v>
      </c>
      <c r="D3200" s="301" t="s">
        <v>4192</v>
      </c>
      <c r="E3200" s="301" t="s">
        <v>4294</v>
      </c>
      <c r="F3200" t="str">
        <f t="shared" si="49"/>
        <v>RONEUR-p; NORDEEG v/Peter Høgh (17-000078): 8051678000</v>
      </c>
    </row>
    <row r="3201" spans="2:6" x14ac:dyDescent="0.25">
      <c r="B3201" t="s">
        <v>9176</v>
      </c>
      <c r="C3201" s="301">
        <v>8107014000</v>
      </c>
      <c r="D3201" s="301" t="s">
        <v>4192</v>
      </c>
      <c r="E3201" s="310" t="s">
        <v>8606</v>
      </c>
      <c r="F3201" t="str">
        <f t="shared" si="49"/>
        <v>RONEUR-p; NorDig Health – Neurologi v/Troels Kjær: 8107014000</v>
      </c>
    </row>
    <row r="3202" spans="2:6" x14ac:dyDescent="0.25">
      <c r="B3202" t="s">
        <v>11418</v>
      </c>
      <c r="C3202" s="301">
        <v>8071179000</v>
      </c>
      <c r="D3202" s="301" t="s">
        <v>4192</v>
      </c>
      <c r="E3202" s="301" t="s">
        <v>10703</v>
      </c>
      <c r="F3202" t="str">
        <f t="shared" si="49"/>
        <v>RONEUR-p; Pacific-stroke v/Troels Wienecke : 8071179000</v>
      </c>
    </row>
    <row r="3203" spans="2:6" x14ac:dyDescent="0.25">
      <c r="B3203" t="s">
        <v>7593</v>
      </c>
      <c r="C3203" s="301">
        <v>8052296000</v>
      </c>
      <c r="D3203" s="301" t="s">
        <v>4192</v>
      </c>
      <c r="E3203" s="301" t="s">
        <v>4629</v>
      </c>
      <c r="F3203" t="str">
        <f t="shared" si="49"/>
        <v>RONEUR-p; Patienter væk fra gangene v/afdelingsle.: 8052296000</v>
      </c>
    </row>
    <row r="3204" spans="2:6" x14ac:dyDescent="0.25">
      <c r="B3204" t="s">
        <v>7264</v>
      </c>
      <c r="C3204" s="301">
        <v>8051691000</v>
      </c>
      <c r="D3204" s="301" t="s">
        <v>4192</v>
      </c>
      <c r="E3204" s="301" t="s">
        <v>4296</v>
      </c>
      <c r="F3204" t="str">
        <f t="shared" si="49"/>
        <v>RONEUR-p; Peter Høgh - ADEX: 8051691000</v>
      </c>
    </row>
    <row r="3205" spans="2:6" x14ac:dyDescent="0.25">
      <c r="B3205" t="s">
        <v>7232</v>
      </c>
      <c r="C3205" s="301">
        <v>8051511000</v>
      </c>
      <c r="D3205" s="301" t="s">
        <v>4192</v>
      </c>
      <c r="E3205" s="301" t="s">
        <v>4259</v>
      </c>
      <c r="F3205" t="str">
        <f t="shared" si="49"/>
        <v>RONEUR-p; Peter Høgh - Demens biobank - huk.klinik: 8051511000</v>
      </c>
    </row>
    <row r="3206" spans="2:6" x14ac:dyDescent="0.25">
      <c r="B3206" t="s">
        <v>7246</v>
      </c>
      <c r="C3206" s="301">
        <v>8051576000</v>
      </c>
      <c r="D3206" s="301" t="s">
        <v>4192</v>
      </c>
      <c r="E3206" s="301" t="s">
        <v>4275</v>
      </c>
      <c r="F3206" t="str">
        <f t="shared" si="49"/>
        <v>RONEUR-p; Peter Høgh - Flutemetamol (F18): 8051576000</v>
      </c>
    </row>
    <row r="3207" spans="2:6" x14ac:dyDescent="0.25">
      <c r="B3207" t="s">
        <v>7270</v>
      </c>
      <c r="C3207" s="301">
        <v>8051715000</v>
      </c>
      <c r="D3207" s="301" t="s">
        <v>4192</v>
      </c>
      <c r="E3207" s="301" t="s">
        <v>4303</v>
      </c>
      <c r="F3207" t="str">
        <f t="shared" si="49"/>
        <v>RONEUR-p; Peter Høgh - Konv. og kvart. elektrofal.: 8051715000</v>
      </c>
    </row>
    <row r="3208" spans="2:6" x14ac:dyDescent="0.25">
      <c r="B3208" t="s">
        <v>7225</v>
      </c>
      <c r="C3208" s="301">
        <v>8051293000</v>
      </c>
      <c r="D3208" s="301" t="s">
        <v>4192</v>
      </c>
      <c r="E3208" s="301" t="s">
        <v>4253</v>
      </c>
      <c r="F3208" t="str">
        <f t="shared" si="49"/>
        <v>RONEUR-p; Peter Høgh.Donepezil: 8051293000</v>
      </c>
    </row>
    <row r="3209" spans="2:6" x14ac:dyDescent="0.25">
      <c r="B3209" t="s">
        <v>7362</v>
      </c>
      <c r="C3209" s="301">
        <v>8051923000</v>
      </c>
      <c r="D3209" s="301" t="s">
        <v>4192</v>
      </c>
      <c r="E3209" s="301" t="s">
        <v>4396</v>
      </c>
      <c r="F3209" t="str">
        <f t="shared" si="49"/>
        <v>RONEUR-p; Peter Høgn - Trial of MK-8931: 8051923000</v>
      </c>
    </row>
    <row r="3210" spans="2:6" x14ac:dyDescent="0.25">
      <c r="B3210" t="s">
        <v>11363</v>
      </c>
      <c r="C3210" s="307">
        <v>8052873000</v>
      </c>
      <c r="D3210" s="301" t="s">
        <v>4192</v>
      </c>
      <c r="E3210" s="301" t="s">
        <v>10671</v>
      </c>
      <c r="F3210" t="str">
        <f t="shared" si="49"/>
        <v>RONEUR-p; Projekt Astrotech v/Mikkel Agger: 8052873000</v>
      </c>
    </row>
    <row r="3211" spans="2:6" x14ac:dyDescent="0.25">
      <c r="B3211" t="s">
        <v>7638</v>
      </c>
      <c r="C3211" s="301">
        <v>8052362000</v>
      </c>
      <c r="D3211" s="301" t="s">
        <v>4192</v>
      </c>
      <c r="E3211" s="301" t="s">
        <v>4676</v>
      </c>
      <c r="F3211" t="str">
        <f t="shared" ref="F3211:F3274" si="50">CONCATENATE(D3211,";"," ",E3211,":"," ",C3211)</f>
        <v>RONEUR-p; RSSF: Inducerbar plasticitet I visuelt: 8052362000</v>
      </c>
    </row>
    <row r="3212" spans="2:6" x14ac:dyDescent="0.25">
      <c r="B3212" t="s">
        <v>7740</v>
      </c>
      <c r="C3212" s="301">
        <v>8052497000</v>
      </c>
      <c r="D3212" s="301" t="s">
        <v>4192</v>
      </c>
      <c r="E3212" s="310" t="s">
        <v>4779</v>
      </c>
      <c r="F3212" t="str">
        <f t="shared" si="50"/>
        <v>RONEUR-p; RSSF: Kortikal plasticitet under visuel : 8052497000</v>
      </c>
    </row>
    <row r="3213" spans="2:6" x14ac:dyDescent="0.25">
      <c r="B3213" t="s">
        <v>7596</v>
      </c>
      <c r="C3213" s="301">
        <v>8052302000</v>
      </c>
      <c r="D3213" s="301" t="s">
        <v>4192</v>
      </c>
      <c r="E3213" s="301" t="s">
        <v>4633</v>
      </c>
      <c r="F3213" t="str">
        <f t="shared" si="50"/>
        <v>RONEUR-p; RSSF: Subcutaneous EEG in epilepsy-proof: 8052302000</v>
      </c>
    </row>
    <row r="3214" spans="2:6" x14ac:dyDescent="0.25">
      <c r="B3214" t="s">
        <v>7585</v>
      </c>
      <c r="C3214" s="301">
        <v>8052285000</v>
      </c>
      <c r="D3214" s="301" t="s">
        <v>4192</v>
      </c>
      <c r="E3214" s="301" t="s">
        <v>4621</v>
      </c>
      <c r="F3214" t="str">
        <f t="shared" si="50"/>
        <v>RONEUR-p; Sigge Weisforf og Troels Wesenberg Kjær: 8052285000</v>
      </c>
    </row>
    <row r="3215" spans="2:6" x14ac:dyDescent="0.25">
      <c r="B3215" t="s">
        <v>11338</v>
      </c>
      <c r="C3215" s="307">
        <v>8052841000</v>
      </c>
      <c r="D3215" s="301" t="s">
        <v>4192</v>
      </c>
      <c r="E3215" s="301" t="s">
        <v>10647</v>
      </c>
      <c r="F3215" t="str">
        <f t="shared" si="50"/>
        <v>RONEUR-p; Steady State Visual Evoked Potentials as: 8052841000</v>
      </c>
    </row>
    <row r="3216" spans="2:6" x14ac:dyDescent="0.25">
      <c r="B3216" t="s">
        <v>11301</v>
      </c>
      <c r="C3216" s="307">
        <v>8052801000</v>
      </c>
      <c r="D3216" s="301" t="s">
        <v>4192</v>
      </c>
      <c r="E3216" s="301" t="s">
        <v>10612</v>
      </c>
      <c r="F3216" t="str">
        <f t="shared" si="50"/>
        <v>RONEUR-p; TechCare – et ph.d. studie om hvordan: 8052801000</v>
      </c>
    </row>
    <row r="3217" spans="2:6" x14ac:dyDescent="0.25">
      <c r="B3217" t="s">
        <v>10070</v>
      </c>
      <c r="C3217" s="301">
        <v>8052598000</v>
      </c>
      <c r="D3217" s="301" t="s">
        <v>4192</v>
      </c>
      <c r="E3217" s="303" t="s">
        <v>9671</v>
      </c>
      <c r="F3217" t="str">
        <f t="shared" si="50"/>
        <v>RONEUR-p; Trial Nation Center for Demens-P. Høgh  : 8052598000</v>
      </c>
    </row>
    <row r="3218" spans="2:6" x14ac:dyDescent="0.25">
      <c r="B3218" t="s">
        <v>7714</v>
      </c>
      <c r="C3218" s="301">
        <v>8052456000</v>
      </c>
      <c r="D3218" s="301" t="s">
        <v>4192</v>
      </c>
      <c r="E3218" s="309" t="s">
        <v>4752</v>
      </c>
      <c r="F3218" t="str">
        <f t="shared" si="50"/>
        <v>RONEUR-p; Trine Hørmann Thomsen (17-000078): 8052456000</v>
      </c>
    </row>
    <row r="3219" spans="2:6" x14ac:dyDescent="0.25">
      <c r="B3219" t="s">
        <v>7499</v>
      </c>
      <c r="C3219" s="301">
        <v>8052153000</v>
      </c>
      <c r="D3219" s="301" t="s">
        <v>4192</v>
      </c>
      <c r="E3219" s="301" t="s">
        <v>4535</v>
      </c>
      <c r="F3219" t="str">
        <f t="shared" si="50"/>
        <v>RONEUR-p; Troels W. Kjær - Reorg. af neur. netværk: 8052153000</v>
      </c>
    </row>
    <row r="3220" spans="2:6" x14ac:dyDescent="0.25">
      <c r="B3220" t="s">
        <v>7374</v>
      </c>
      <c r="C3220" s="301">
        <v>8051943000</v>
      </c>
      <c r="D3220" s="301" t="s">
        <v>4192</v>
      </c>
      <c r="E3220" s="301" t="s">
        <v>4408</v>
      </c>
      <c r="F3220" t="str">
        <f t="shared" si="50"/>
        <v>RONEUR-p; Troels Wesenberg Kjær - Hjernens funkt.: 8051943000</v>
      </c>
    </row>
    <row r="3221" spans="2:6" x14ac:dyDescent="0.25">
      <c r="B3221" t="s">
        <v>7677</v>
      </c>
      <c r="C3221" s="301">
        <v>8052414000</v>
      </c>
      <c r="D3221" s="301" t="s">
        <v>4192</v>
      </c>
      <c r="E3221" s="301" t="s">
        <v>4716</v>
      </c>
      <c r="F3221" t="str">
        <f t="shared" si="50"/>
        <v>RONEUR-p; Troels Wesenberg Kjær og Ivan Chrilles: 8052414000</v>
      </c>
    </row>
    <row r="3222" spans="2:6" x14ac:dyDescent="0.25">
      <c r="B3222" t="s">
        <v>7560</v>
      </c>
      <c r="C3222" s="301">
        <v>8052240000</v>
      </c>
      <c r="D3222" s="301" t="s">
        <v>4192</v>
      </c>
      <c r="E3222" s="301" t="s">
        <v>4595</v>
      </c>
      <c r="F3222" t="str">
        <f t="shared" si="50"/>
        <v>RONEUR-p; Troels Wesenberg Kjær, Reg. Af søvnkval.: 8052240000</v>
      </c>
    </row>
    <row r="3223" spans="2:6" x14ac:dyDescent="0.25">
      <c r="B3223" t="s">
        <v>7256</v>
      </c>
      <c r="C3223" s="301">
        <v>8051654000</v>
      </c>
      <c r="D3223" s="301" t="s">
        <v>4192</v>
      </c>
      <c r="E3223" s="301" t="s">
        <v>4287</v>
      </c>
      <c r="F3223" t="str">
        <f t="shared" si="50"/>
        <v>RONEUR-p; Troels Wienecke - Acethycholinesterase: 8051654000</v>
      </c>
    </row>
    <row r="3224" spans="2:6" x14ac:dyDescent="0.25">
      <c r="B3224" t="s">
        <v>7249</v>
      </c>
      <c r="C3224" s="301">
        <v>8051617000</v>
      </c>
      <c r="D3224" s="301" t="s">
        <v>4192</v>
      </c>
      <c r="E3224" s="301" t="s">
        <v>4278</v>
      </c>
      <c r="F3224" t="str">
        <f t="shared" si="50"/>
        <v>RONEUR-p; Troels Wienecke - Forbedring af kroppens: 8051617000</v>
      </c>
    </row>
    <row r="3225" spans="2:6" x14ac:dyDescent="0.25">
      <c r="B3225" t="s">
        <v>7376</v>
      </c>
      <c r="C3225" s="301">
        <v>8051946000</v>
      </c>
      <c r="D3225" s="301" t="s">
        <v>4192</v>
      </c>
      <c r="E3225" s="301" t="s">
        <v>4410</v>
      </c>
      <c r="F3225" t="str">
        <f t="shared" si="50"/>
        <v>RONEUR-p; Troels Wienecke - Forbedring blodtr.reg.: 8051946000</v>
      </c>
    </row>
    <row r="3226" spans="2:6" x14ac:dyDescent="0.25">
      <c r="B3226" t="s">
        <v>7553</v>
      </c>
      <c r="C3226" s="301">
        <v>8052220000</v>
      </c>
      <c r="D3226" s="301" t="s">
        <v>4192</v>
      </c>
      <c r="E3226" s="301" t="s">
        <v>4588</v>
      </c>
      <c r="F3226" t="str">
        <f t="shared" si="50"/>
        <v>RONEUR-p; Troels Wienecke, NESA. Neuromuskulær El.: 8052220000</v>
      </c>
    </row>
    <row r="3227" spans="2:6" x14ac:dyDescent="0.25">
      <c r="B3227" t="s">
        <v>7540</v>
      </c>
      <c r="C3227" s="301">
        <v>8052203000</v>
      </c>
      <c r="D3227" s="301" t="s">
        <v>4192</v>
      </c>
      <c r="E3227" s="301" t="s">
        <v>4575</v>
      </c>
      <c r="F3227" t="str">
        <f t="shared" si="50"/>
        <v>RONEUR-p; Troels Wienecke, Prospective non-interv.: 8052203000</v>
      </c>
    </row>
    <row r="3228" spans="2:6" x14ac:dyDescent="0.25">
      <c r="B3228" t="s">
        <v>10072</v>
      </c>
      <c r="C3228" s="301">
        <v>8052636000</v>
      </c>
      <c r="D3228" s="301" t="s">
        <v>4192</v>
      </c>
      <c r="E3228" s="301" t="s">
        <v>9673</v>
      </c>
      <c r="F3228" t="str">
        <f t="shared" si="50"/>
        <v>RONEUR-p; Ultra Langtids-søvnmonitorering v/Troels: 8052636000</v>
      </c>
    </row>
    <row r="3229" spans="2:6" x14ac:dyDescent="0.25">
      <c r="B3229" t="s">
        <v>11414</v>
      </c>
      <c r="C3229" s="301">
        <v>8071175000</v>
      </c>
      <c r="D3229" s="301" t="s">
        <v>4192</v>
      </c>
      <c r="E3229" s="301" t="s">
        <v>10699</v>
      </c>
      <c r="F3229" t="str">
        <f t="shared" si="50"/>
        <v>RONEUR-p; VIVIAD v/Peter Høgh EMN-2020-36201: 8071175000</v>
      </c>
    </row>
    <row r="3230" spans="2:6" x14ac:dyDescent="0.25">
      <c r="B3230" t="s">
        <v>11279</v>
      </c>
      <c r="C3230" s="307">
        <v>8052769000</v>
      </c>
      <c r="D3230" s="301" t="s">
        <v>4192</v>
      </c>
      <c r="E3230" s="301" t="s">
        <v>10590</v>
      </c>
      <c r="F3230" t="str">
        <f t="shared" si="50"/>
        <v>RONEUR-p; Øre EEG monotirering i patienter med syg: 8052769000</v>
      </c>
    </row>
    <row r="3231" spans="2:6" x14ac:dyDescent="0.25">
      <c r="B3231" t="s">
        <v>7881</v>
      </c>
      <c r="C3231" s="301" t="s">
        <v>5122</v>
      </c>
      <c r="D3231" s="301" t="s">
        <v>5123</v>
      </c>
      <c r="E3231" s="301" t="s">
        <v>594</v>
      </c>
      <c r="F3231" t="str">
        <f t="shared" si="50"/>
        <v>ROONKO; Klinisk Onkologisk Afdeling: 105-1327</v>
      </c>
    </row>
    <row r="3232" spans="2:6" x14ac:dyDescent="0.25">
      <c r="B3232" t="s">
        <v>7923</v>
      </c>
      <c r="C3232" s="301" t="s">
        <v>5230</v>
      </c>
      <c r="D3232" s="301" t="s">
        <v>5123</v>
      </c>
      <c r="E3232" s="301" t="s">
        <v>5231</v>
      </c>
      <c r="F3232" t="str">
        <f t="shared" si="50"/>
        <v>ROONKO; Klinisk Onkologisk afdeling: 105-7331</v>
      </c>
    </row>
    <row r="3233" spans="2:6" x14ac:dyDescent="0.25">
      <c r="B3233" t="s">
        <v>7886</v>
      </c>
      <c r="C3233" s="301" t="s">
        <v>5136</v>
      </c>
      <c r="D3233" s="301" t="s">
        <v>5137</v>
      </c>
      <c r="E3233" s="301" t="s">
        <v>5138</v>
      </c>
      <c r="F3233" t="str">
        <f t="shared" si="50"/>
        <v>ROONKO81; Palliativt sengeafs. 81 - Onk. - Rosk.: 105-1336</v>
      </c>
    </row>
    <row r="3234" spans="2:6" x14ac:dyDescent="0.25">
      <c r="B3234" t="s">
        <v>7929</v>
      </c>
      <c r="C3234" s="301" t="s">
        <v>5242</v>
      </c>
      <c r="D3234" s="301" t="s">
        <v>5137</v>
      </c>
      <c r="E3234" s="301" t="s">
        <v>5138</v>
      </c>
      <c r="F3234" t="str">
        <f t="shared" si="50"/>
        <v>ROONKO81; Palliativt sengeafs. 81 - Onk. - Rosk.: 105-7341</v>
      </c>
    </row>
    <row r="3235" spans="2:6" x14ac:dyDescent="0.25">
      <c r="B3235" t="s">
        <v>7884</v>
      </c>
      <c r="C3235" s="301" t="s">
        <v>5130</v>
      </c>
      <c r="D3235" s="301" t="s">
        <v>5131</v>
      </c>
      <c r="E3235" s="301" t="s">
        <v>5132</v>
      </c>
      <c r="F3235" t="str">
        <f t="shared" si="50"/>
        <v>ROONKOAMBU; Ambulatorium - Onkologi - Roskilde: 105-1331</v>
      </c>
    </row>
    <row r="3236" spans="2:6" x14ac:dyDescent="0.25">
      <c r="B3236" t="s">
        <v>7927</v>
      </c>
      <c r="C3236" s="301" t="s">
        <v>5240</v>
      </c>
      <c r="D3236" s="301" t="s">
        <v>5131</v>
      </c>
      <c r="E3236" s="301" t="s">
        <v>5132</v>
      </c>
      <c r="F3236" t="str">
        <f t="shared" si="50"/>
        <v>ROONKOAMBU; Ambulatorium - Onkologi - Roskilde: 105-7337</v>
      </c>
    </row>
    <row r="3237" spans="2:6" x14ac:dyDescent="0.25">
      <c r="B3237" t="s">
        <v>7925</v>
      </c>
      <c r="C3237" s="301" t="s">
        <v>5235</v>
      </c>
      <c r="D3237" s="301" t="s">
        <v>5236</v>
      </c>
      <c r="E3237" s="301" t="s">
        <v>5237</v>
      </c>
      <c r="F3237" t="str">
        <f t="shared" si="50"/>
        <v>ROONKOFÆLL; Fælles - Onkologi - Roskilde: 105-7334</v>
      </c>
    </row>
    <row r="3238" spans="2:6" x14ac:dyDescent="0.25">
      <c r="B3238" t="s">
        <v>11549</v>
      </c>
      <c r="C3238" s="301" t="s">
        <v>10866</v>
      </c>
      <c r="D3238" s="301" t="s">
        <v>10867</v>
      </c>
      <c r="E3238" s="301" t="s">
        <v>10868</v>
      </c>
      <c r="F3238" t="str">
        <f t="shared" si="50"/>
        <v>ROONKOIVBL; IV Blandeenheden - Onkologi - Roskilde: 105-7355</v>
      </c>
    </row>
    <row r="3239" spans="2:6" x14ac:dyDescent="0.25">
      <c r="B3239" t="s">
        <v>9195</v>
      </c>
      <c r="C3239" s="301" t="s">
        <v>8649</v>
      </c>
      <c r="D3239" s="301" t="s">
        <v>8650</v>
      </c>
      <c r="E3239" s="301" t="s">
        <v>5231</v>
      </c>
      <c r="F3239" t="str">
        <f t="shared" si="50"/>
        <v>ROONKO-j; Klinisk Onkologisk afdeling: 105-7354j</v>
      </c>
    </row>
    <row r="3240" spans="2:6" x14ac:dyDescent="0.25">
      <c r="B3240" t="s">
        <v>7924</v>
      </c>
      <c r="C3240" s="301" t="s">
        <v>5232</v>
      </c>
      <c r="D3240" s="301" t="s">
        <v>5233</v>
      </c>
      <c r="E3240" s="301" t="s">
        <v>5234</v>
      </c>
      <c r="F3240" t="str">
        <f t="shared" si="50"/>
        <v>ROONKOLED; Afsnitsledelse - Onkologi - Roskilde: 105-7332</v>
      </c>
    </row>
    <row r="3241" spans="2:6" x14ac:dyDescent="0.25">
      <c r="B3241" t="s">
        <v>10075</v>
      </c>
      <c r="C3241" s="301" t="s">
        <v>5238</v>
      </c>
      <c r="D3241" s="301" t="s">
        <v>5125</v>
      </c>
      <c r="E3241" s="301" t="s">
        <v>9676</v>
      </c>
      <c r="F3241" t="str">
        <f t="shared" si="50"/>
        <v>ROONKOLÆSE; Lægesekretær - Onkologi - Roskilde: 105-7335</v>
      </c>
    </row>
    <row r="3242" spans="2:6" x14ac:dyDescent="0.25">
      <c r="B3242" t="s">
        <v>7882</v>
      </c>
      <c r="C3242" s="301" t="s">
        <v>5124</v>
      </c>
      <c r="D3242" s="301" t="s">
        <v>5125</v>
      </c>
      <c r="E3242" s="301" t="s">
        <v>5126</v>
      </c>
      <c r="F3242" t="str">
        <f t="shared" si="50"/>
        <v>ROONKOLÆSE; Sekretærer - Onkologi - Roskilde: 105-1329</v>
      </c>
    </row>
    <row r="3243" spans="2:6" x14ac:dyDescent="0.25">
      <c r="B3243" t="s">
        <v>7883</v>
      </c>
      <c r="C3243" s="301" t="s">
        <v>5127</v>
      </c>
      <c r="D3243" s="301" t="s">
        <v>5128</v>
      </c>
      <c r="E3243" s="301" t="s">
        <v>5129</v>
      </c>
      <c r="F3243" t="str">
        <f t="shared" si="50"/>
        <v>ROONKOO81; Afs. O 81 - Onkologi - Roskilde: 105-1330</v>
      </c>
    </row>
    <row r="3244" spans="2:6" x14ac:dyDescent="0.25">
      <c r="B3244" t="s">
        <v>7926</v>
      </c>
      <c r="C3244" s="301" t="s">
        <v>5239</v>
      </c>
      <c r="D3244" s="301" t="s">
        <v>5128</v>
      </c>
      <c r="E3244" s="301" t="s">
        <v>5129</v>
      </c>
      <c r="F3244" t="str">
        <f t="shared" si="50"/>
        <v>ROONKOO81; Afs. O 81 - Onkologi - Roskilde: 105-7336</v>
      </c>
    </row>
    <row r="3245" spans="2:6" x14ac:dyDescent="0.25">
      <c r="B3245" t="s">
        <v>11219</v>
      </c>
      <c r="C3245" s="301">
        <v>8052690000</v>
      </c>
      <c r="D3245" s="301" t="s">
        <v>4202</v>
      </c>
      <c r="E3245" s="304" t="s">
        <v>10532</v>
      </c>
      <c r="F3245" t="str">
        <f t="shared" si="50"/>
        <v>ROONKO-p; A phase 3 Randomized double-blind multic: 8052690000</v>
      </c>
    </row>
    <row r="3246" spans="2:6" x14ac:dyDescent="0.25">
      <c r="B3246" t="s">
        <v>7260</v>
      </c>
      <c r="C3246" s="301">
        <v>8051673000</v>
      </c>
      <c r="D3246" s="301" t="s">
        <v>4202</v>
      </c>
      <c r="E3246" s="301" t="s">
        <v>4292</v>
      </c>
      <c r="F3246" t="str">
        <f t="shared" si="50"/>
        <v>ROONKO-p; Afdelingsledelsen Onkologisk afdeling: 8051673000</v>
      </c>
    </row>
    <row r="3247" spans="2:6" x14ac:dyDescent="0.25">
      <c r="B3247" t="s">
        <v>11473</v>
      </c>
      <c r="C3247" s="301">
        <v>8081148000</v>
      </c>
      <c r="D3247" s="301" t="s">
        <v>4202</v>
      </c>
      <c r="E3247" s="302" t="s">
        <v>10758</v>
      </c>
      <c r="F3247" t="str">
        <f t="shared" si="50"/>
        <v>ROONKO-p; ANNUUM - Eva Kjeldsted Jensen: 8081148000</v>
      </c>
    </row>
    <row r="3248" spans="2:6" x14ac:dyDescent="0.25">
      <c r="B3248" t="s">
        <v>11497</v>
      </c>
      <c r="C3248" s="301">
        <v>8081178000</v>
      </c>
      <c r="D3248" s="301" t="s">
        <v>4202</v>
      </c>
      <c r="E3248" s="302" t="s">
        <v>10783</v>
      </c>
      <c r="F3248" t="str">
        <f t="shared" si="50"/>
        <v>ROONKO-p; ANNUUM - Malene Støchkel Frank: 8081178000</v>
      </c>
    </row>
    <row r="3249" spans="2:6" x14ac:dyDescent="0.25">
      <c r="B3249" t="s">
        <v>11471</v>
      </c>
      <c r="C3249" s="301">
        <v>8081146000</v>
      </c>
      <c r="D3249" s="301" t="s">
        <v>4202</v>
      </c>
      <c r="E3249" s="302" t="s">
        <v>10756</v>
      </c>
      <c r="F3249" t="str">
        <f t="shared" si="50"/>
        <v>ROONKO-p; ANNUUM - Mille Wissing : 8081146000</v>
      </c>
    </row>
    <row r="3250" spans="2:6" x14ac:dyDescent="0.25">
      <c r="B3250" t="s">
        <v>11472</v>
      </c>
      <c r="C3250" s="301">
        <v>8081147000</v>
      </c>
      <c r="D3250" s="301" t="s">
        <v>4202</v>
      </c>
      <c r="E3250" s="302" t="s">
        <v>10757</v>
      </c>
      <c r="F3250" t="str">
        <f t="shared" si="50"/>
        <v>ROONKO-p; ANNUUM - Sebastian Werngreen Nielsen: 8081147000</v>
      </c>
    </row>
    <row r="3251" spans="2:6" x14ac:dyDescent="0.25">
      <c r="B3251" t="s">
        <v>9072</v>
      </c>
      <c r="C3251" s="301">
        <v>8051236000</v>
      </c>
      <c r="D3251" s="301" t="s">
        <v>4202</v>
      </c>
      <c r="E3251" s="301" t="s">
        <v>8513</v>
      </c>
      <c r="F3251" t="str">
        <f t="shared" si="50"/>
        <v>ROONKO-p; Arv – Gustav Jensen v/Mads Nordahl Sven.: 8051236000</v>
      </c>
    </row>
    <row r="3252" spans="2:6" x14ac:dyDescent="0.25">
      <c r="B3252" t="s">
        <v>7312</v>
      </c>
      <c r="C3252" s="301">
        <v>8051858000</v>
      </c>
      <c r="D3252" s="301" t="s">
        <v>4202</v>
      </c>
      <c r="E3252" s="301" t="s">
        <v>4345</v>
      </c>
      <c r="F3252" t="str">
        <f t="shared" si="50"/>
        <v>ROONKO-p; At overse børn v/Bo Snedker Bomanns.: 8051858000</v>
      </c>
    </row>
    <row r="3253" spans="2:6" x14ac:dyDescent="0.25">
      <c r="B3253" t="s">
        <v>7568</v>
      </c>
      <c r="C3253" s="301">
        <v>8052252000</v>
      </c>
      <c r="D3253" s="301" t="s">
        <v>4202</v>
      </c>
      <c r="E3253" s="301" t="s">
        <v>4603</v>
      </c>
      <c r="F3253" t="str">
        <f t="shared" si="50"/>
        <v>ROONKO-p; Bo Snedker Bomann, SUM 2 (16-000087) ek.: 8052252000</v>
      </c>
    </row>
    <row r="3254" spans="2:6" x14ac:dyDescent="0.25">
      <c r="B3254" t="s">
        <v>9156</v>
      </c>
      <c r="C3254" s="301">
        <v>8071121000</v>
      </c>
      <c r="D3254" s="301" t="s">
        <v>4202</v>
      </c>
      <c r="E3254" s="304" t="s">
        <v>8585</v>
      </c>
      <c r="F3254" t="str">
        <f t="shared" si="50"/>
        <v>ROONKO-p; BO40336 v/Miroslaw Stelmach (18-000994): 8071121000</v>
      </c>
    </row>
    <row r="3255" spans="2:6" x14ac:dyDescent="0.25">
      <c r="B3255" t="s">
        <v>7724</v>
      </c>
      <c r="C3255" s="301">
        <v>8052468000</v>
      </c>
      <c r="D3255" s="301" t="s">
        <v>4202</v>
      </c>
      <c r="E3255" s="309" t="s">
        <v>4762</v>
      </c>
      <c r="F3255" t="str">
        <f t="shared" si="50"/>
        <v>ROONKO-p; CAEP – Kræftens Bekæmpelse v/Julie Gehl: 8052468000</v>
      </c>
    </row>
    <row r="3256" spans="2:6" x14ac:dyDescent="0.25">
      <c r="B3256" t="s">
        <v>11237</v>
      </c>
      <c r="C3256" s="307">
        <v>8052713000</v>
      </c>
      <c r="D3256" s="301" t="s">
        <v>4202</v>
      </c>
      <c r="E3256" s="301" t="s">
        <v>10549</v>
      </c>
      <c r="F3256" t="str">
        <f t="shared" si="50"/>
        <v>ROONKO-p; Calcium electroporation for maligne tumo: 8052713000</v>
      </c>
    </row>
    <row r="3257" spans="2:6" x14ac:dyDescent="0.25">
      <c r="B3257" t="s">
        <v>11335</v>
      </c>
      <c r="C3257" s="307">
        <v>8052838000</v>
      </c>
      <c r="D3257" s="301" t="s">
        <v>4202</v>
      </c>
      <c r="E3257" s="301" t="s">
        <v>10644</v>
      </c>
      <c r="F3257" t="str">
        <f t="shared" si="50"/>
        <v>ROONKO-p; Calcium elektroporation som led i immunt: 8052838000</v>
      </c>
    </row>
    <row r="3258" spans="2:6" x14ac:dyDescent="0.25">
      <c r="B3258" t="s">
        <v>7737</v>
      </c>
      <c r="C3258" s="301">
        <v>8052492000</v>
      </c>
      <c r="D3258" s="301" t="s">
        <v>4202</v>
      </c>
      <c r="E3258" s="309" t="s">
        <v>4775</v>
      </c>
      <c r="F3258" t="str">
        <f t="shared" si="50"/>
        <v>ROONKO-p; Calcium Elektroporation v/ Julie Gehl : 8052492000</v>
      </c>
    </row>
    <row r="3259" spans="2:6" x14ac:dyDescent="0.25">
      <c r="B3259" t="s">
        <v>9178</v>
      </c>
      <c r="C3259" s="301">
        <v>8107016000</v>
      </c>
      <c r="D3259" s="301" t="s">
        <v>4202</v>
      </c>
      <c r="E3259" s="304" t="s">
        <v>8608</v>
      </c>
      <c r="F3259" t="str">
        <f t="shared" si="50"/>
        <v>ROONKO-p; Changing Cancer Care v/Gisela Felkl : 8107016000</v>
      </c>
    </row>
    <row r="3260" spans="2:6" x14ac:dyDescent="0.25">
      <c r="B3260" t="s">
        <v>11212</v>
      </c>
      <c r="C3260" s="301">
        <v>8052682000</v>
      </c>
      <c r="D3260" s="301" t="s">
        <v>4202</v>
      </c>
      <c r="E3260" s="304" t="s">
        <v>10526</v>
      </c>
      <c r="F3260" t="str">
        <f t="shared" si="50"/>
        <v>ROONKO-p; Chemotherapy-induced peripheral neuropat: 8052682000</v>
      </c>
    </row>
    <row r="3261" spans="2:6" x14ac:dyDescent="0.25">
      <c r="B3261" t="s">
        <v>9107</v>
      </c>
      <c r="C3261" s="301">
        <v>8052523000</v>
      </c>
      <c r="D3261" s="301" t="s">
        <v>4202</v>
      </c>
      <c r="E3261" s="304" t="s">
        <v>8538</v>
      </c>
      <c r="F3261" t="str">
        <f t="shared" si="50"/>
        <v>ROONKO-p; COMPAS v/Susanne Dalton (18-000042): 8052523000</v>
      </c>
    </row>
    <row r="3262" spans="2:6" x14ac:dyDescent="0.25">
      <c r="B3262" t="s">
        <v>10082</v>
      </c>
      <c r="C3262" s="301">
        <v>8071143000</v>
      </c>
      <c r="D3262" s="301" t="s">
        <v>4202</v>
      </c>
      <c r="E3262" s="301" t="s">
        <v>9683</v>
      </c>
      <c r="F3262" t="str">
        <f t="shared" si="50"/>
        <v>ROONKO-p; DUO-O v/Jørn Herrstedt (19-000579): 8071143000</v>
      </c>
    </row>
    <row r="3263" spans="2:6" x14ac:dyDescent="0.25">
      <c r="B3263" t="s">
        <v>9126</v>
      </c>
      <c r="C3263" s="301">
        <v>8052551000</v>
      </c>
      <c r="D3263" s="301" t="s">
        <v>4202</v>
      </c>
      <c r="E3263" s="304" t="s">
        <v>8557</v>
      </c>
      <c r="F3263" t="str">
        <f t="shared" si="50"/>
        <v>ROONKO-p; Effectiveness of calcium electroporatio.: 8052551000</v>
      </c>
    </row>
    <row r="3264" spans="2:6" x14ac:dyDescent="0.25">
      <c r="B3264" t="s">
        <v>7543</v>
      </c>
      <c r="C3264" s="301">
        <v>8052209000</v>
      </c>
      <c r="D3264" s="301" t="s">
        <v>4202</v>
      </c>
      <c r="E3264" s="301" t="s">
        <v>4578</v>
      </c>
      <c r="F3264" t="str">
        <f t="shared" si="50"/>
        <v>ROONKO-p; Elisabeth Rosted, Nursing assessment an.: 8052209000</v>
      </c>
    </row>
    <row r="3265" spans="2:6" x14ac:dyDescent="0.25">
      <c r="B3265" t="s">
        <v>7713</v>
      </c>
      <c r="C3265" s="301">
        <v>8052455000</v>
      </c>
      <c r="D3265" s="301" t="s">
        <v>4202</v>
      </c>
      <c r="E3265" s="309" t="s">
        <v>4751</v>
      </c>
      <c r="F3265" t="str">
        <f t="shared" si="50"/>
        <v>ROONKO-p; Elizabeth Rosted-Specialized (17-001301): 8052455000</v>
      </c>
    </row>
    <row r="3266" spans="2:6" x14ac:dyDescent="0.25">
      <c r="B3266" t="s">
        <v>7751</v>
      </c>
      <c r="C3266" s="301">
        <v>8071106000</v>
      </c>
      <c r="D3266" s="301" t="s">
        <v>4202</v>
      </c>
      <c r="E3266" s="304" t="s">
        <v>4790</v>
      </c>
      <c r="F3266" t="str">
        <f t="shared" si="50"/>
        <v>ROONKO-p; ENGOT v/Mads Nordahl Svendsen(18-000042): 8071106000</v>
      </c>
    </row>
    <row r="3267" spans="2:6" x14ac:dyDescent="0.25">
      <c r="B3267" t="s">
        <v>11216</v>
      </c>
      <c r="C3267" s="301">
        <v>8052687000</v>
      </c>
      <c r="D3267" s="301" t="s">
        <v>4202</v>
      </c>
      <c r="E3267" s="304" t="s">
        <v>10529</v>
      </c>
      <c r="F3267" t="str">
        <f t="shared" si="50"/>
        <v>ROONKO-p; Ensomhed og social isolation hos kræftpa: 8052687000</v>
      </c>
    </row>
    <row r="3268" spans="2:6" x14ac:dyDescent="0.25">
      <c r="B3268" t="s">
        <v>9163</v>
      </c>
      <c r="C3268" s="301">
        <v>8071129000</v>
      </c>
      <c r="D3268" s="301" t="s">
        <v>4202</v>
      </c>
      <c r="E3268" s="301" t="s">
        <v>8592</v>
      </c>
      <c r="F3268" t="str">
        <f t="shared" si="50"/>
        <v>ROONKO-p; FIRST v/Jørn Herrstedt (19-000325): 8071129000</v>
      </c>
    </row>
    <row r="3269" spans="2:6" x14ac:dyDescent="0.25">
      <c r="B3269" t="s">
        <v>11336</v>
      </c>
      <c r="C3269" s="307">
        <v>8052839000</v>
      </c>
      <c r="D3269" s="301" t="s">
        <v>4202</v>
      </c>
      <c r="E3269" s="301" t="s">
        <v>10645</v>
      </c>
      <c r="F3269" t="str">
        <f t="shared" si="50"/>
        <v>ROONKO-p; Forskningsfremmende pulje v/Sanne Dalton: 8052839000</v>
      </c>
    </row>
    <row r="3270" spans="2:6" x14ac:dyDescent="0.25">
      <c r="B3270" t="s">
        <v>9162</v>
      </c>
      <c r="C3270" s="301">
        <v>8071128000</v>
      </c>
      <c r="D3270" s="301" t="s">
        <v>4202</v>
      </c>
      <c r="E3270" s="301" t="s">
        <v>8591</v>
      </c>
      <c r="F3270" t="str">
        <f t="shared" si="50"/>
        <v>ROONKO-p; IMPassion030 - Vesna Glavicic(19-000304): 8071128000</v>
      </c>
    </row>
    <row r="3271" spans="2:6" x14ac:dyDescent="0.25">
      <c r="B3271" t="s">
        <v>7656</v>
      </c>
      <c r="C3271" s="301">
        <v>8052385000</v>
      </c>
      <c r="D3271" s="301" t="s">
        <v>4202</v>
      </c>
      <c r="E3271" s="301" t="s">
        <v>4694</v>
      </c>
      <c r="F3271" t="str">
        <f t="shared" si="50"/>
        <v>ROONKO-p; Jørn Herrstedt, Understøttende behandli.: 8052385000</v>
      </c>
    </row>
    <row r="3272" spans="2:6" x14ac:dyDescent="0.25">
      <c r="B3272" t="s">
        <v>7657</v>
      </c>
      <c r="C3272" s="301">
        <v>8052386000</v>
      </c>
      <c r="D3272" s="301" t="s">
        <v>4202</v>
      </c>
      <c r="E3272" s="301" t="s">
        <v>4695</v>
      </c>
      <c r="F3272" t="str">
        <f t="shared" si="50"/>
        <v>ROONKO-p; Jørn Herrstedt, Ældre og kræft (17-0000.: 8052386000</v>
      </c>
    </row>
    <row r="3273" spans="2:6" x14ac:dyDescent="0.25">
      <c r="B3273" t="s">
        <v>9146</v>
      </c>
      <c r="C3273" s="301">
        <v>8052576000</v>
      </c>
      <c r="D3273" s="301" t="s">
        <v>4202</v>
      </c>
      <c r="E3273" s="304" t="s">
        <v>8576</v>
      </c>
      <c r="F3273" t="str">
        <f t="shared" si="50"/>
        <v>ROONKO-p; Kemoterapi - Jørn Herrstedt(19-000085): 8052576000</v>
      </c>
    </row>
    <row r="3274" spans="2:6" x14ac:dyDescent="0.25">
      <c r="B3274" t="s">
        <v>9123</v>
      </c>
      <c r="C3274" s="301">
        <v>8052547000</v>
      </c>
      <c r="D3274" s="301" t="s">
        <v>4202</v>
      </c>
      <c r="E3274" s="304" t="s">
        <v>8554</v>
      </c>
      <c r="F3274" t="str">
        <f t="shared" si="50"/>
        <v>ROONKO-p; Kemoterapi-relateret perifer nerveskade: 8052547000</v>
      </c>
    </row>
    <row r="3275" spans="2:6" x14ac:dyDescent="0.25">
      <c r="B3275" t="s">
        <v>9135</v>
      </c>
      <c r="C3275" s="301">
        <v>8052560000</v>
      </c>
      <c r="D3275" s="301" t="s">
        <v>4202</v>
      </c>
      <c r="E3275" s="304" t="s">
        <v>8554</v>
      </c>
      <c r="F3275" t="str">
        <f t="shared" ref="F3275:F3338" si="51">CONCATENATE(D3275,";"," ",E3275,":"," ",C3275)</f>
        <v>ROONKO-p; Kemoterapi-relateret perifer nerveskade: 8052560000</v>
      </c>
    </row>
    <row r="3276" spans="2:6" x14ac:dyDescent="0.25">
      <c r="B3276" t="s">
        <v>11274</v>
      </c>
      <c r="C3276" s="307">
        <v>8052760000</v>
      </c>
      <c r="D3276" s="301" t="s">
        <v>4202</v>
      </c>
      <c r="E3276" s="301" t="s">
        <v>10586</v>
      </c>
      <c r="F3276" t="str">
        <f t="shared" si="51"/>
        <v>ROONKO-p; Kræftbehandling i COVID-19 pandemiens: 8052760000</v>
      </c>
    </row>
    <row r="3277" spans="2:6" x14ac:dyDescent="0.25">
      <c r="B3277" t="s">
        <v>7392</v>
      </c>
      <c r="C3277" s="301">
        <v>8051985000</v>
      </c>
      <c r="D3277" s="301" t="s">
        <v>4202</v>
      </c>
      <c r="E3277" s="301" t="s">
        <v>4427</v>
      </c>
      <c r="F3277" t="str">
        <f t="shared" si="51"/>
        <v>ROONKO-p; Mads Nordahl Svendsen - Symposium Klin.: 8051985000</v>
      </c>
    </row>
    <row r="3278" spans="2:6" x14ac:dyDescent="0.25">
      <c r="B3278" t="s">
        <v>9092</v>
      </c>
      <c r="C3278" s="301">
        <v>8052505000</v>
      </c>
      <c r="D3278" s="301" t="s">
        <v>4202</v>
      </c>
      <c r="E3278" s="301" t="s">
        <v>8522</v>
      </c>
      <c r="F3278" t="str">
        <f t="shared" si="51"/>
        <v>ROONKO-p; Mads Nordahl Svendsen (18-000042): 8052505000</v>
      </c>
    </row>
    <row r="3279" spans="2:6" x14ac:dyDescent="0.25">
      <c r="B3279" t="s">
        <v>9102</v>
      </c>
      <c r="C3279" s="301">
        <v>8052517000</v>
      </c>
      <c r="D3279" s="301" t="s">
        <v>4202</v>
      </c>
      <c r="E3279" s="304" t="s">
        <v>8532</v>
      </c>
      <c r="F3279" t="str">
        <f t="shared" si="51"/>
        <v>ROONKO-p; Malene Støchkel Frank (18- 000446): 8052517000</v>
      </c>
    </row>
    <row r="3280" spans="2:6" x14ac:dyDescent="0.25">
      <c r="B3280" t="s">
        <v>7747</v>
      </c>
      <c r="C3280" s="301">
        <v>8071102000</v>
      </c>
      <c r="D3280" s="301" t="s">
        <v>4202</v>
      </c>
      <c r="E3280" s="304" t="s">
        <v>4786</v>
      </c>
      <c r="F3280" t="str">
        <f t="shared" si="51"/>
        <v>ROONKO-p; Miroslaw Jan Stelmach , IPSOS(18-000159): 8071102000</v>
      </c>
    </row>
    <row r="3281" spans="2:6" x14ac:dyDescent="0.25">
      <c r="B3281" t="s">
        <v>7563</v>
      </c>
      <c r="C3281" s="301">
        <v>8052246000</v>
      </c>
      <c r="D3281" s="301" t="s">
        <v>4202</v>
      </c>
      <c r="E3281" s="301" t="s">
        <v>4598</v>
      </c>
      <c r="F3281" t="str">
        <f t="shared" si="51"/>
        <v>ROONKO-p; Miroslaw Jan Stelmach , PEARLS (16-0000.: 8052246000</v>
      </c>
    </row>
    <row r="3282" spans="2:6" x14ac:dyDescent="0.25">
      <c r="B3282" t="s">
        <v>7566</v>
      </c>
      <c r="C3282" s="301">
        <v>8052250000</v>
      </c>
      <c r="D3282" s="301" t="s">
        <v>4202</v>
      </c>
      <c r="E3282" s="301" t="s">
        <v>4601</v>
      </c>
      <c r="F3282" t="str">
        <f t="shared" si="51"/>
        <v>ROONKO-p; Miroslaw Jan Stelmach, Keynote 189  (16.: 8052250000</v>
      </c>
    </row>
    <row r="3283" spans="2:6" x14ac:dyDescent="0.25">
      <c r="B3283" t="s">
        <v>7526</v>
      </c>
      <c r="C3283" s="301">
        <v>8052188000</v>
      </c>
      <c r="D3283" s="301" t="s">
        <v>4202</v>
      </c>
      <c r="E3283" s="301" t="s">
        <v>4561</v>
      </c>
      <c r="F3283" t="str">
        <f t="shared" si="51"/>
        <v>ROONKO-p; Mit Helbred: 8052188000</v>
      </c>
    </row>
    <row r="3284" spans="2:6" x14ac:dyDescent="0.25">
      <c r="B3284" t="s">
        <v>7485</v>
      </c>
      <c r="C3284" s="301">
        <v>8052139000</v>
      </c>
      <c r="D3284" s="301" t="s">
        <v>4202</v>
      </c>
      <c r="E3284" s="301" t="s">
        <v>4521</v>
      </c>
      <c r="F3284" t="str">
        <f t="shared" si="51"/>
        <v>ROONKO-p; Modul v/Jim Larsen (18-000042): 8052139000</v>
      </c>
    </row>
    <row r="3285" spans="2:6" x14ac:dyDescent="0.25">
      <c r="B3285" t="s">
        <v>7398</v>
      </c>
      <c r="C3285" s="301">
        <v>8051991000</v>
      </c>
      <c r="D3285" s="301" t="s">
        <v>4202</v>
      </c>
      <c r="E3285" s="301" t="s">
        <v>4433</v>
      </c>
      <c r="F3285" t="str">
        <f t="shared" si="51"/>
        <v>ROONKO-p; Mona Leesa v/Peter Michael Vestlev (18-.: 8051991000</v>
      </c>
    </row>
    <row r="3286" spans="2:6" x14ac:dyDescent="0.25">
      <c r="B3286" t="s">
        <v>7402</v>
      </c>
      <c r="C3286" s="301">
        <v>8051996000</v>
      </c>
      <c r="D3286" s="301" t="s">
        <v>4202</v>
      </c>
      <c r="E3286" s="301" t="s">
        <v>4437</v>
      </c>
      <c r="F3286" t="str">
        <f t="shared" si="51"/>
        <v>ROONKO-p; Monarch2 v/Peter Michael Vestlev (18-00.: 8051996000</v>
      </c>
    </row>
    <row r="3287" spans="2:6" x14ac:dyDescent="0.25">
      <c r="B3287" t="s">
        <v>10077</v>
      </c>
      <c r="C3287" s="301">
        <v>8052639000</v>
      </c>
      <c r="D3287" s="301" t="s">
        <v>4202</v>
      </c>
      <c r="E3287" s="301" t="s">
        <v>9678</v>
      </c>
      <c r="F3287" t="str">
        <f t="shared" si="51"/>
        <v>ROONKO-p; Multimodal præhabilitering til at optim.: 8052639000</v>
      </c>
    </row>
    <row r="3288" spans="2:6" x14ac:dyDescent="0.25">
      <c r="B3288" t="s">
        <v>7450</v>
      </c>
      <c r="C3288" s="301">
        <v>8052095000</v>
      </c>
      <c r="D3288" s="301" t="s">
        <v>4202</v>
      </c>
      <c r="E3288" s="301" t="s">
        <v>4485</v>
      </c>
      <c r="F3288" t="str">
        <f t="shared" si="51"/>
        <v>ROONKO-p; NALA(ner-13019) v/Peter Michael Vestlev: 8052095000</v>
      </c>
    </row>
    <row r="3289" spans="2:6" x14ac:dyDescent="0.25">
      <c r="B3289" t="s">
        <v>11337</v>
      </c>
      <c r="C3289" s="307">
        <v>8052840000</v>
      </c>
      <c r="D3289" s="301" t="s">
        <v>4202</v>
      </c>
      <c r="E3289" s="301" t="s">
        <v>10646</v>
      </c>
      <c r="F3289" t="str">
        <f t="shared" si="51"/>
        <v>ROONKO-p; Navigate - Improving survival in vulnera: 8052840000</v>
      </c>
    </row>
    <row r="3290" spans="2:6" x14ac:dyDescent="0.25">
      <c r="B3290" t="s">
        <v>7401</v>
      </c>
      <c r="C3290" s="301">
        <v>8051995000</v>
      </c>
      <c r="D3290" s="301" t="s">
        <v>4202</v>
      </c>
      <c r="E3290" s="301" t="s">
        <v>4436</v>
      </c>
      <c r="F3290" t="str">
        <f t="shared" si="51"/>
        <v>ROONKO-p; NER 10-005 v/Peter Michael Vestlev (18-.: 8051995000</v>
      </c>
    </row>
    <row r="3291" spans="2:6" x14ac:dyDescent="0.25">
      <c r="B3291" t="s">
        <v>11359</v>
      </c>
      <c r="C3291" s="307">
        <v>8052868000</v>
      </c>
      <c r="D3291" s="301" t="s">
        <v>4202</v>
      </c>
      <c r="E3291" s="301" t="s">
        <v>10668</v>
      </c>
      <c r="F3291" t="str">
        <f t="shared" si="51"/>
        <v>ROONKO-p; OSCAR/Kræftens Bekæmpelse/Susanne Dalton: 8052868000</v>
      </c>
    </row>
    <row r="3292" spans="2:6" x14ac:dyDescent="0.25">
      <c r="B3292" t="s">
        <v>9167</v>
      </c>
      <c r="C3292" s="301">
        <v>8071133000</v>
      </c>
      <c r="D3292" s="301" t="s">
        <v>4202</v>
      </c>
      <c r="E3292" s="301" t="s">
        <v>8596</v>
      </c>
      <c r="F3292" t="str">
        <f t="shared" si="51"/>
        <v>ROONKO-p; PARAT v/Mads Nordahl Svendsen : 8071133000</v>
      </c>
    </row>
    <row r="3293" spans="2:6" x14ac:dyDescent="0.25">
      <c r="B3293" t="s">
        <v>7192</v>
      </c>
      <c r="C3293" s="301">
        <v>8051111000</v>
      </c>
      <c r="D3293" s="301" t="s">
        <v>4202</v>
      </c>
      <c r="E3293" s="301" t="s">
        <v>4203</v>
      </c>
      <c r="F3293" t="str">
        <f t="shared" si="51"/>
        <v>ROONKO-p; Peter Grundtvig: 8051111000</v>
      </c>
    </row>
    <row r="3294" spans="2:6" x14ac:dyDescent="0.25">
      <c r="B3294" t="s">
        <v>7347</v>
      </c>
      <c r="C3294" s="301">
        <v>8051904000</v>
      </c>
      <c r="D3294" s="301" t="s">
        <v>4202</v>
      </c>
      <c r="E3294" s="301" t="s">
        <v>4381</v>
      </c>
      <c r="F3294" t="str">
        <f t="shared" si="51"/>
        <v>ROONKO-p; Peter M. Vestlev - Tværsek. pulje kræft: 8051904000</v>
      </c>
    </row>
    <row r="3295" spans="2:6" x14ac:dyDescent="0.25">
      <c r="B3295" t="s">
        <v>7304</v>
      </c>
      <c r="C3295" s="301">
        <v>8051850000</v>
      </c>
      <c r="D3295" s="301" t="s">
        <v>4202</v>
      </c>
      <c r="E3295" s="301" t="s">
        <v>4337</v>
      </c>
      <c r="F3295" t="str">
        <f t="shared" si="51"/>
        <v>ROONKO-p; Peter Michael Vestlev - Bolero-6: 8051850000</v>
      </c>
    </row>
    <row r="3296" spans="2:6" x14ac:dyDescent="0.25">
      <c r="B3296" t="s">
        <v>7313</v>
      </c>
      <c r="C3296" s="301">
        <v>8051859000</v>
      </c>
      <c r="D3296" s="301" t="s">
        <v>4202</v>
      </c>
      <c r="E3296" s="301" t="s">
        <v>4346</v>
      </c>
      <c r="F3296" t="str">
        <f t="shared" si="51"/>
        <v>ROONKO-p; Peter Michael Vestlev - Posiri: 8051859000</v>
      </c>
    </row>
    <row r="3297" spans="2:6" x14ac:dyDescent="0.25">
      <c r="B3297" t="s">
        <v>7606</v>
      </c>
      <c r="C3297" s="301">
        <v>8052316000</v>
      </c>
      <c r="D3297" s="301" t="s">
        <v>4202</v>
      </c>
      <c r="E3297" s="301" t="s">
        <v>4643</v>
      </c>
      <c r="F3297" t="str">
        <f t="shared" si="51"/>
        <v>ROONKO-p; Peter Michael Vestlev,  KEYNOTE 355: 8052316000</v>
      </c>
    </row>
    <row r="3298" spans="2:6" x14ac:dyDescent="0.25">
      <c r="B3298" t="s">
        <v>7314</v>
      </c>
      <c r="C3298" s="301">
        <v>8051860000</v>
      </c>
      <c r="D3298" s="301" t="s">
        <v>4202</v>
      </c>
      <c r="E3298" s="301" t="s">
        <v>4347</v>
      </c>
      <c r="F3298" t="str">
        <f t="shared" si="51"/>
        <v>ROONKO-p; Peter Michael Vestlev. Negiri: 8051860000</v>
      </c>
    </row>
    <row r="3299" spans="2:6" x14ac:dyDescent="0.25">
      <c r="B3299" t="s">
        <v>9166</v>
      </c>
      <c r="C3299" s="301">
        <v>8071132000</v>
      </c>
      <c r="D3299" s="301" t="s">
        <v>4202</v>
      </c>
      <c r="E3299" s="301" t="s">
        <v>8595</v>
      </c>
      <c r="F3299" t="str">
        <f t="shared" si="51"/>
        <v>ROONKO-p; Phase II  - Redas Trepiakas (19-000333): 8071132000</v>
      </c>
    </row>
    <row r="3300" spans="2:6" x14ac:dyDescent="0.25">
      <c r="B3300" t="s">
        <v>11424</v>
      </c>
      <c r="C3300" s="301">
        <v>8071186000</v>
      </c>
      <c r="D3300" s="301" t="s">
        <v>4202</v>
      </c>
      <c r="E3300" s="301" t="s">
        <v>10709</v>
      </c>
      <c r="F3300" t="str">
        <f t="shared" si="51"/>
        <v>ROONKO-p; Projekt Brigatinib v/Miroslaw Stelmach: 8071186000</v>
      </c>
    </row>
    <row r="3301" spans="2:6" x14ac:dyDescent="0.25">
      <c r="B3301" t="s">
        <v>11407</v>
      </c>
      <c r="C3301" s="301">
        <v>8071167000</v>
      </c>
      <c r="D3301" s="301" t="s">
        <v>4202</v>
      </c>
      <c r="E3301" s="301" t="s">
        <v>10692</v>
      </c>
      <c r="F3301" t="str">
        <f t="shared" si="51"/>
        <v>ROONKO-p; Projekt CA209FL v/Alexey Lodin: 8071167000</v>
      </c>
    </row>
    <row r="3302" spans="2:6" x14ac:dyDescent="0.25">
      <c r="B3302" t="s">
        <v>10083</v>
      </c>
      <c r="C3302" s="301">
        <v>8071148000</v>
      </c>
      <c r="D3302" s="301" t="s">
        <v>4202</v>
      </c>
      <c r="E3302" s="301" t="s">
        <v>9684</v>
      </c>
      <c r="F3302" t="str">
        <f t="shared" si="51"/>
        <v>ROONKO-p; Projekt EMERALD v/Vesna Glavicic (19-000: 8071148000</v>
      </c>
    </row>
    <row r="3303" spans="2:6" x14ac:dyDescent="0.25">
      <c r="B3303" t="s">
        <v>9168</v>
      </c>
      <c r="C3303" s="301">
        <v>8071134000</v>
      </c>
      <c r="D3303" s="301" t="s">
        <v>4202</v>
      </c>
      <c r="E3303" s="301" t="s">
        <v>8597</v>
      </c>
      <c r="F3303" t="str">
        <f t="shared" si="51"/>
        <v>ROONKO-p; Projekt I3Y-MC-JPCM v/Redas Trepiakas : 8071134000</v>
      </c>
    </row>
    <row r="3304" spans="2:6" x14ac:dyDescent="0.25">
      <c r="B3304" t="s">
        <v>9173</v>
      </c>
      <c r="C3304" s="301">
        <v>8071139000</v>
      </c>
      <c r="D3304" s="301" t="s">
        <v>4202</v>
      </c>
      <c r="E3304" s="301" t="s">
        <v>8602</v>
      </c>
      <c r="F3304" t="str">
        <f t="shared" si="51"/>
        <v>ROONKO-p; Projekt I3Y-MC-JPCM v/Redas Trepiakas: 8071139000</v>
      </c>
    </row>
    <row r="3305" spans="2:6" x14ac:dyDescent="0.25">
      <c r="B3305" t="s">
        <v>10076</v>
      </c>
      <c r="C3305" s="301">
        <v>8052632000</v>
      </c>
      <c r="D3305" s="301" t="s">
        <v>4202</v>
      </c>
      <c r="E3305" s="301" t="s">
        <v>9677</v>
      </c>
      <c r="F3305" t="str">
        <f t="shared" si="51"/>
        <v>ROONKO-p; Projekt NEKTAR v/Redas Trepiakas (19-000: 8052632000</v>
      </c>
    </row>
    <row r="3306" spans="2:6" x14ac:dyDescent="0.25">
      <c r="B3306" t="s">
        <v>11423</v>
      </c>
      <c r="C3306" s="301">
        <v>8071185000</v>
      </c>
      <c r="D3306" s="301" t="s">
        <v>4202</v>
      </c>
      <c r="E3306" s="301" t="s">
        <v>10708</v>
      </c>
      <c r="F3306" t="str">
        <f t="shared" si="51"/>
        <v>ROONKO-p; Projekt PersevERAv/Vesna Glavicic: 8071185000</v>
      </c>
    </row>
    <row r="3307" spans="2:6" x14ac:dyDescent="0.25">
      <c r="B3307" t="s">
        <v>7742</v>
      </c>
      <c r="C3307" s="301">
        <v>8052500000</v>
      </c>
      <c r="D3307" s="301" t="s">
        <v>4202</v>
      </c>
      <c r="E3307" s="302" t="s">
        <v>4781</v>
      </c>
      <c r="F3307" t="str">
        <f t="shared" si="51"/>
        <v>ROONKO-p; Prædiktive genprofiler og dynamisk målin: 8052500000</v>
      </c>
    </row>
    <row r="3308" spans="2:6" x14ac:dyDescent="0.25">
      <c r="B3308" t="s">
        <v>11276</v>
      </c>
      <c r="C3308" s="307">
        <v>8052762000</v>
      </c>
      <c r="D3308" s="301" t="s">
        <v>4202</v>
      </c>
      <c r="E3308" s="301" t="s">
        <v>4781</v>
      </c>
      <c r="F3308" t="str">
        <f t="shared" si="51"/>
        <v>ROONKO-p; Prædiktive genprofiler og dynamisk målin: 8052762000</v>
      </c>
    </row>
    <row r="3309" spans="2:6" x14ac:dyDescent="0.25">
      <c r="B3309" t="s">
        <v>11321</v>
      </c>
      <c r="C3309" s="307">
        <v>8052821000</v>
      </c>
      <c r="D3309" s="301" t="s">
        <v>4202</v>
      </c>
      <c r="E3309" s="301" t="s">
        <v>4781</v>
      </c>
      <c r="F3309" t="str">
        <f t="shared" si="51"/>
        <v>ROONKO-p; Prædiktive genprofiler og dynamisk målin: 8052821000</v>
      </c>
    </row>
    <row r="3310" spans="2:6" x14ac:dyDescent="0.25">
      <c r="B3310" t="s">
        <v>7757</v>
      </c>
      <c r="C3310" s="301">
        <v>8071112000</v>
      </c>
      <c r="D3310" s="301" t="s">
        <v>4202</v>
      </c>
      <c r="E3310" s="304" t="s">
        <v>4796</v>
      </c>
      <c r="F3310" t="str">
        <f t="shared" si="51"/>
        <v>ROONKO-p; Redas Trepiakas (18-000042): 8071112000</v>
      </c>
    </row>
    <row r="3311" spans="2:6" x14ac:dyDescent="0.25">
      <c r="B3311" t="s">
        <v>7746</v>
      </c>
      <c r="C3311" s="301">
        <v>8071101000</v>
      </c>
      <c r="D3311" s="301" t="s">
        <v>4202</v>
      </c>
      <c r="E3311" s="304" t="s">
        <v>4785</v>
      </c>
      <c r="F3311" t="str">
        <f t="shared" si="51"/>
        <v>ROONKO-p; Redas Trepiakas , MK3475-698 (18-000160): 8071101000</v>
      </c>
    </row>
    <row r="3312" spans="2:6" x14ac:dyDescent="0.25">
      <c r="B3312" t="s">
        <v>7652</v>
      </c>
      <c r="C3312" s="301">
        <v>8052379000</v>
      </c>
      <c r="D3312" s="301" t="s">
        <v>4202</v>
      </c>
      <c r="E3312" s="301" t="s">
        <v>4690</v>
      </c>
      <c r="F3312" t="str">
        <f t="shared" si="51"/>
        <v>ROONKO-p; Redas Trepiakas , Vingem  (17-000765): 8052379000</v>
      </c>
    </row>
    <row r="3313" spans="2:6" x14ac:dyDescent="0.25">
      <c r="B3313" t="s">
        <v>7586</v>
      </c>
      <c r="C3313" s="301">
        <v>8052286000</v>
      </c>
      <c r="D3313" s="301" t="s">
        <v>4202</v>
      </c>
      <c r="E3313" s="301" t="s">
        <v>4622</v>
      </c>
      <c r="F3313" t="str">
        <f t="shared" si="51"/>
        <v>ROONKO-p; Redas Trepiakas, Observationsstudie af: 8052286000</v>
      </c>
    </row>
    <row r="3314" spans="2:6" x14ac:dyDescent="0.25">
      <c r="B3314" t="s">
        <v>10080</v>
      </c>
      <c r="C3314" s="301">
        <v>8052650000</v>
      </c>
      <c r="D3314" s="301" t="s">
        <v>4202</v>
      </c>
      <c r="E3314" s="304" t="s">
        <v>9681</v>
      </c>
      <c r="F3314" t="str">
        <f t="shared" si="51"/>
        <v>ROONKO-p; Savannah v/Miroslaw Stelmach (19-000105): 8052650000</v>
      </c>
    </row>
    <row r="3315" spans="2:6" x14ac:dyDescent="0.25">
      <c r="B3315" t="s">
        <v>7744</v>
      </c>
      <c r="C3315" s="301">
        <v>8052503000</v>
      </c>
      <c r="D3315" s="301" t="s">
        <v>4202</v>
      </c>
      <c r="E3315" s="301" t="s">
        <v>4783</v>
      </c>
      <c r="F3315" t="str">
        <f t="shared" si="51"/>
        <v>ROONKO-p; SKA - Mads Nordahl Svendsen (18-000042): 8052503000</v>
      </c>
    </row>
    <row r="3316" spans="2:6" x14ac:dyDescent="0.25">
      <c r="B3316" t="s">
        <v>11410</v>
      </c>
      <c r="C3316" s="301">
        <v>8071171000</v>
      </c>
      <c r="D3316" s="301" t="s">
        <v>4202</v>
      </c>
      <c r="E3316" s="304" t="s">
        <v>10695</v>
      </c>
      <c r="F3316" t="str">
        <f t="shared" si="51"/>
        <v>ROONKO-p; SKYSCRABER v/Jeanette Haahr Ehlers: 8071171000</v>
      </c>
    </row>
    <row r="3317" spans="2:6" x14ac:dyDescent="0.25">
      <c r="B3317" t="s">
        <v>10081</v>
      </c>
      <c r="C3317" s="301">
        <v>8052658000</v>
      </c>
      <c r="D3317" s="301" t="s">
        <v>4202</v>
      </c>
      <c r="E3317" s="304" t="s">
        <v>9682</v>
      </c>
      <c r="F3317" t="str">
        <f t="shared" si="51"/>
        <v>ROONKO-p; SMILE v/Elisabeth Rosted (19-001077): 8052658000</v>
      </c>
    </row>
    <row r="3318" spans="2:6" x14ac:dyDescent="0.25">
      <c r="B3318" t="s">
        <v>10078</v>
      </c>
      <c r="C3318" s="301">
        <v>8052640000</v>
      </c>
      <c r="D3318" s="301" t="s">
        <v>4202</v>
      </c>
      <c r="E3318" s="301" t="s">
        <v>9679</v>
      </c>
      <c r="F3318" t="str">
        <f t="shared" si="51"/>
        <v>ROONKO-p; SUPER v/Malene Frank (19-000629): 8052640000</v>
      </c>
    </row>
    <row r="3319" spans="2:6" x14ac:dyDescent="0.25">
      <c r="B3319" t="s">
        <v>7582</v>
      </c>
      <c r="C3319" s="301">
        <v>8052280000</v>
      </c>
      <c r="D3319" s="301" t="s">
        <v>4202</v>
      </c>
      <c r="E3319" s="301" t="s">
        <v>4618</v>
      </c>
      <c r="F3319" t="str">
        <f t="shared" si="51"/>
        <v>ROONKO-p; Svend Ottesen, DANSAC RCT (16-000087) : 8052280000</v>
      </c>
    </row>
    <row r="3320" spans="2:6" x14ac:dyDescent="0.25">
      <c r="B3320" t="s">
        <v>11316</v>
      </c>
      <c r="C3320" s="307">
        <v>8052816000</v>
      </c>
      <c r="D3320" s="301" t="s">
        <v>4202</v>
      </c>
      <c r="E3320" s="301" t="s">
        <v>10626</v>
      </c>
      <c r="F3320" t="str">
        <f t="shared" si="51"/>
        <v>ROONKO-p; Sygeplejeforskning palliation v/Heidi M.: 8052816000</v>
      </c>
    </row>
    <row r="3321" spans="2:6" x14ac:dyDescent="0.25">
      <c r="B3321" t="s">
        <v>7750</v>
      </c>
      <c r="C3321" s="301">
        <v>8071105000</v>
      </c>
      <c r="D3321" s="301" t="s">
        <v>4202</v>
      </c>
      <c r="E3321" s="304" t="s">
        <v>4789</v>
      </c>
      <c r="F3321" t="str">
        <f t="shared" si="51"/>
        <v>ROONKO-p; TAIL v/Miroslaw Jan Stelmach (18-000282): 8071105000</v>
      </c>
    </row>
    <row r="3322" spans="2:6" x14ac:dyDescent="0.25">
      <c r="B3322" t="s">
        <v>11264</v>
      </c>
      <c r="C3322" s="307">
        <v>8052746000</v>
      </c>
      <c r="D3322" s="301" t="s">
        <v>4202</v>
      </c>
      <c r="E3322" s="301" t="s">
        <v>10577</v>
      </c>
      <c r="F3322" t="str">
        <f t="shared" si="51"/>
        <v>ROONKO-p; Takeda v/Miroslaw J Stelmach (20-000556): 8052746000</v>
      </c>
    </row>
    <row r="3323" spans="2:6" x14ac:dyDescent="0.25">
      <c r="B3323" t="s">
        <v>10079</v>
      </c>
      <c r="C3323" s="301">
        <v>8052641000</v>
      </c>
      <c r="D3323" s="301" t="s">
        <v>4202</v>
      </c>
      <c r="E3323" s="301" t="s">
        <v>9680</v>
      </c>
      <c r="F3323" t="str">
        <f t="shared" si="51"/>
        <v>ROONKO-p; Testing a ceregiver-led intervention : 8052641000</v>
      </c>
    </row>
    <row r="3324" spans="2:6" x14ac:dyDescent="0.25">
      <c r="B3324" t="s">
        <v>11259</v>
      </c>
      <c r="C3324" s="307">
        <v>8052741000</v>
      </c>
      <c r="D3324" s="301" t="s">
        <v>4202</v>
      </c>
      <c r="E3324" s="301" t="s">
        <v>10572</v>
      </c>
      <c r="F3324" t="str">
        <f t="shared" si="51"/>
        <v>ROONKO-p; Trial Nation v/Mads Nordahl Svendsen : 8052741000</v>
      </c>
    </row>
    <row r="3325" spans="2:6" x14ac:dyDescent="0.25">
      <c r="B3325" t="s">
        <v>7718</v>
      </c>
      <c r="C3325" s="301">
        <v>8052461000</v>
      </c>
      <c r="D3325" s="301" t="s">
        <v>4202</v>
      </c>
      <c r="E3325" s="309" t="s">
        <v>4756</v>
      </c>
      <c r="F3325" t="str">
        <f t="shared" si="51"/>
        <v>ROONKO-p; TULIP, Peter Michael Vestlev (18-000239): 8052461000</v>
      </c>
    </row>
    <row r="3326" spans="2:6" x14ac:dyDescent="0.25">
      <c r="B3326" t="s">
        <v>7559</v>
      </c>
      <c r="C3326" s="301">
        <v>8052239000</v>
      </c>
      <c r="D3326" s="301" t="s">
        <v>4202</v>
      </c>
      <c r="E3326" s="301" t="s">
        <v>4594</v>
      </c>
      <c r="F3326" t="str">
        <f t="shared" si="51"/>
        <v>ROONKO-p; Vesna Glavicic -  SOPHIA (16-000087) ek.: 8052239000</v>
      </c>
    </row>
    <row r="3327" spans="2:6" x14ac:dyDescent="0.25">
      <c r="B3327" t="s">
        <v>7704</v>
      </c>
      <c r="C3327" s="301">
        <v>8052444000</v>
      </c>
      <c r="D3327" s="301" t="s">
        <v>4202</v>
      </c>
      <c r="E3327" s="301" t="s">
        <v>4742</v>
      </c>
      <c r="F3327" t="str">
        <f t="shared" si="51"/>
        <v>ROONKO-p; Vesna Glavicic, MonarchE  (17-001204): 8052444000</v>
      </c>
    </row>
    <row r="3328" spans="2:6" x14ac:dyDescent="0.25">
      <c r="B3328" t="s">
        <v>7288</v>
      </c>
      <c r="C3328" s="301">
        <v>8051797000</v>
      </c>
      <c r="D3328" s="301" t="s">
        <v>4202</v>
      </c>
      <c r="E3328" s="301" t="s">
        <v>4321</v>
      </c>
      <c r="F3328" t="str">
        <f t="shared" si="51"/>
        <v>ROONKO-p; XeNa - Peter Michael Vestlev: 8051797000</v>
      </c>
    </row>
    <row r="3329" spans="2:6" x14ac:dyDescent="0.25">
      <c r="B3329" t="s">
        <v>7201</v>
      </c>
      <c r="C3329" s="301">
        <v>8051137000</v>
      </c>
      <c r="D3329" s="301" t="s">
        <v>4202</v>
      </c>
      <c r="E3329" s="301" t="s">
        <v>4218</v>
      </c>
      <c r="F3329" t="str">
        <f t="shared" si="51"/>
        <v>ROONKO-p; Øvrige udgifter vedrørende  projektansa.: 8051137000</v>
      </c>
    </row>
    <row r="3330" spans="2:6" x14ac:dyDescent="0.25">
      <c r="B3330" t="s">
        <v>7885</v>
      </c>
      <c r="C3330" s="301" t="s">
        <v>5133</v>
      </c>
      <c r="D3330" s="301" t="s">
        <v>5134</v>
      </c>
      <c r="E3330" s="301" t="s">
        <v>5135</v>
      </c>
      <c r="F3330" t="str">
        <f t="shared" si="51"/>
        <v>ROONKOPALL; Palliativt Team - Onkologi - Roskilde: 105-1335</v>
      </c>
    </row>
    <row r="3331" spans="2:6" x14ac:dyDescent="0.25">
      <c r="B3331" t="s">
        <v>7928</v>
      </c>
      <c r="C3331" s="301" t="s">
        <v>5241</v>
      </c>
      <c r="D3331" s="301" t="s">
        <v>5134</v>
      </c>
      <c r="E3331" s="301" t="s">
        <v>5135</v>
      </c>
      <c r="F3331" t="str">
        <f t="shared" si="51"/>
        <v>ROONKOPALL; Palliativt Team - Onkologi - Roskilde: 105-7340</v>
      </c>
    </row>
    <row r="3332" spans="2:6" x14ac:dyDescent="0.25">
      <c r="B3332" t="s">
        <v>11551</v>
      </c>
      <c r="C3332" s="301" t="s">
        <v>10872</v>
      </c>
      <c r="D3332" s="301" t="s">
        <v>10873</v>
      </c>
      <c r="E3332" s="301" t="s">
        <v>10874</v>
      </c>
      <c r="F3332" t="str">
        <f t="shared" si="51"/>
        <v>ROONKOSEN; Klinik senfølger kræft - Onk. - Rosk.: 105-7358</v>
      </c>
    </row>
    <row r="3333" spans="2:6" x14ac:dyDescent="0.25">
      <c r="B3333" t="s">
        <v>11550</v>
      </c>
      <c r="C3333" s="301" t="s">
        <v>10869</v>
      </c>
      <c r="D3333" s="301" t="s">
        <v>10870</v>
      </c>
      <c r="E3333" s="301" t="s">
        <v>10871</v>
      </c>
      <c r="F3333" t="str">
        <f t="shared" si="51"/>
        <v>ROONKOSKA; SKA - Onkologi - Roskilde: 105-7356</v>
      </c>
    </row>
    <row r="3334" spans="2:6" x14ac:dyDescent="0.25">
      <c r="B3334" t="s">
        <v>7907</v>
      </c>
      <c r="C3334" s="301" t="s">
        <v>5192</v>
      </c>
      <c r="D3334" s="301" t="s">
        <v>5193</v>
      </c>
      <c r="E3334" s="301" t="s">
        <v>604</v>
      </c>
      <c r="F3334" t="str">
        <f t="shared" si="51"/>
        <v>ROPATO; Patologiafdelingen - Region Sjælland: 105-1465</v>
      </c>
    </row>
    <row r="3335" spans="2:6" x14ac:dyDescent="0.25">
      <c r="B3335" t="s">
        <v>7992</v>
      </c>
      <c r="C3335" s="301" t="s">
        <v>5381</v>
      </c>
      <c r="D3335" s="301" t="s">
        <v>5193</v>
      </c>
      <c r="E3335" s="301" t="s">
        <v>604</v>
      </c>
      <c r="F3335" t="str">
        <f t="shared" si="51"/>
        <v>ROPATO; Patologiafdelingen - Region Sjælland: 811-1901</v>
      </c>
    </row>
    <row r="3336" spans="2:6" x14ac:dyDescent="0.25">
      <c r="B3336" t="s">
        <v>7920</v>
      </c>
      <c r="C3336" s="301" t="s">
        <v>5225</v>
      </c>
      <c r="D3336" s="301" t="s">
        <v>5226</v>
      </c>
      <c r="E3336" s="301" t="s">
        <v>5227</v>
      </c>
      <c r="F3336" t="str">
        <f t="shared" si="51"/>
        <v>ROPATOLED; Afsnitsledelse - Patologi - Roskilde: 105-1902</v>
      </c>
    </row>
    <row r="3337" spans="2:6" x14ac:dyDescent="0.25">
      <c r="B3337" t="s">
        <v>11214</v>
      </c>
      <c r="C3337" s="301">
        <v>8052684000</v>
      </c>
      <c r="D3337" s="301" t="s">
        <v>4198</v>
      </c>
      <c r="E3337" s="304" t="s">
        <v>10527</v>
      </c>
      <c r="F3337" t="str">
        <f t="shared" si="51"/>
        <v>ROPATO-p; Adjuvant treatment of patients with brea: 8052684000</v>
      </c>
    </row>
    <row r="3338" spans="2:6" x14ac:dyDescent="0.25">
      <c r="B3338" t="s">
        <v>7503</v>
      </c>
      <c r="C3338" s="301">
        <v>8052160000</v>
      </c>
      <c r="D3338" s="301" t="s">
        <v>4198</v>
      </c>
      <c r="E3338" s="301" t="s">
        <v>4538</v>
      </c>
      <c r="F3338" t="str">
        <f t="shared" si="51"/>
        <v>ROPATO-p; Anne-Vibeke Lænkholm - Investigation of: 8052160000</v>
      </c>
    </row>
    <row r="3339" spans="2:6" x14ac:dyDescent="0.25">
      <c r="B3339" t="s">
        <v>9083</v>
      </c>
      <c r="C3339" s="301">
        <v>8052275000</v>
      </c>
      <c r="D3339" s="301" t="s">
        <v>4198</v>
      </c>
      <c r="E3339" s="301" t="s">
        <v>4613</v>
      </c>
      <c r="F3339" t="str">
        <f t="shared" ref="F3339:F3402" si="52">CONCATENATE(D3339,";"," ",E3339,":"," ",C3339)</f>
        <v>ROPATO-p; Anne-Vibeke Lænkholm, HER2 positiv syg.: 8052275000</v>
      </c>
    </row>
    <row r="3340" spans="2:6" x14ac:dyDescent="0.25">
      <c r="B3340" t="s">
        <v>7605</v>
      </c>
      <c r="C3340" s="301">
        <v>8052315000</v>
      </c>
      <c r="D3340" s="301" t="s">
        <v>4198</v>
      </c>
      <c r="E3340" s="301" t="s">
        <v>4642</v>
      </c>
      <c r="F3340" t="str">
        <f t="shared" si="52"/>
        <v>ROPATO-p; Anne-Vibeke Lænkholm, Respons på aromat.: 8052315000</v>
      </c>
    </row>
    <row r="3341" spans="2:6" x14ac:dyDescent="0.25">
      <c r="B3341" t="s">
        <v>7373</v>
      </c>
      <c r="C3341" s="301">
        <v>8051942000</v>
      </c>
      <c r="D3341" s="301" t="s">
        <v>4198</v>
      </c>
      <c r="E3341" s="301" t="s">
        <v>4407</v>
      </c>
      <c r="F3341" t="str">
        <f t="shared" si="52"/>
        <v>ROPATO-p; Anne-Vibeke Lærkeholm - DBCG'99C kohorte: 8051942000</v>
      </c>
    </row>
    <row r="3342" spans="2:6" x14ac:dyDescent="0.25">
      <c r="B3342" t="s">
        <v>11485</v>
      </c>
      <c r="C3342" s="301">
        <v>8081166000</v>
      </c>
      <c r="D3342" s="301" t="s">
        <v>4198</v>
      </c>
      <c r="E3342" s="302" t="s">
        <v>10770</v>
      </c>
      <c r="F3342" t="str">
        <f t="shared" si="52"/>
        <v>ROPATO-p; ANNUUM - Ida Marie Heeholm Sønderstrup: 8081166000</v>
      </c>
    </row>
    <row r="3343" spans="2:6" x14ac:dyDescent="0.25">
      <c r="B3343" t="s">
        <v>11484</v>
      </c>
      <c r="C3343" s="301">
        <v>8081165000</v>
      </c>
      <c r="D3343" s="301" t="s">
        <v>4198</v>
      </c>
      <c r="E3343" s="302" t="s">
        <v>10769</v>
      </c>
      <c r="F3343" t="str">
        <f t="shared" si="52"/>
        <v>ROPATO-p; ANNUUM - Pia Rude Nielsen: 8081165000</v>
      </c>
    </row>
    <row r="3344" spans="2:6" x14ac:dyDescent="0.25">
      <c r="B3344" t="s">
        <v>11486</v>
      </c>
      <c r="C3344" s="301">
        <v>8081167000</v>
      </c>
      <c r="D3344" s="301" t="s">
        <v>4198</v>
      </c>
      <c r="E3344" s="302" t="s">
        <v>10771</v>
      </c>
      <c r="F3344" t="str">
        <f t="shared" si="52"/>
        <v>ROPATO-p; ANNUUM - Soraya Naimy: 8081167000</v>
      </c>
    </row>
    <row r="3345" spans="2:6" x14ac:dyDescent="0.25">
      <c r="B3345" t="s">
        <v>7190</v>
      </c>
      <c r="C3345" s="301">
        <v>8051107000</v>
      </c>
      <c r="D3345" s="301" t="s">
        <v>4198</v>
      </c>
      <c r="E3345" s="301" t="s">
        <v>4199</v>
      </c>
      <c r="F3345" t="str">
        <f t="shared" si="52"/>
        <v>ROPATO-p; Eksternt: Afdelingsledelsen, Patologiaf.: 8051107000</v>
      </c>
    </row>
    <row r="3346" spans="2:6" x14ac:dyDescent="0.25">
      <c r="B3346" t="s">
        <v>9140</v>
      </c>
      <c r="C3346" s="301">
        <v>8052569000</v>
      </c>
      <c r="D3346" s="301" t="s">
        <v>4198</v>
      </c>
      <c r="E3346" s="304" t="s">
        <v>8570</v>
      </c>
      <c r="F3346" t="str">
        <f t="shared" si="52"/>
        <v>ROPATO-p; En ny strategi Lise Mette Rahbek Gjerdum: 8052569000</v>
      </c>
    </row>
    <row r="3347" spans="2:6" x14ac:dyDescent="0.25">
      <c r="B3347" t="s">
        <v>11273</v>
      </c>
      <c r="C3347" s="307">
        <v>8052759000</v>
      </c>
      <c r="D3347" s="301" t="s">
        <v>4198</v>
      </c>
      <c r="E3347" s="301" t="s">
        <v>10585</v>
      </c>
      <c r="F3347" t="str">
        <f t="shared" si="52"/>
        <v>ROPATO-p; Forskningsunderstøttelse, protokolleret: 8052759000</v>
      </c>
    </row>
    <row r="3348" spans="2:6" x14ac:dyDescent="0.25">
      <c r="B3348" t="s">
        <v>11238</v>
      </c>
      <c r="C3348" s="307">
        <v>8052714000</v>
      </c>
      <c r="D3348" s="301" t="s">
        <v>4198</v>
      </c>
      <c r="E3348" s="301" t="s">
        <v>10550</v>
      </c>
      <c r="F3348" t="str">
        <f t="shared" si="52"/>
        <v>ROPATO-p; Gen-ekspressions profilering i recidiver: 8052714000</v>
      </c>
    </row>
    <row r="3349" spans="2:6" x14ac:dyDescent="0.25">
      <c r="B3349" t="s">
        <v>11339</v>
      </c>
      <c r="C3349" s="307">
        <v>8052843000</v>
      </c>
      <c r="D3349" s="301" t="s">
        <v>4198</v>
      </c>
      <c r="E3349" s="301" t="s">
        <v>10648</v>
      </c>
      <c r="F3349" t="str">
        <f t="shared" si="52"/>
        <v>ROPATO-p; Genomic profiles of hereditary breast ca: 8052843000</v>
      </c>
    </row>
    <row r="3350" spans="2:6" x14ac:dyDescent="0.25">
      <c r="B3350" t="s">
        <v>7547</v>
      </c>
      <c r="C3350" s="301">
        <v>8052213000</v>
      </c>
      <c r="D3350" s="301" t="s">
        <v>4198</v>
      </c>
      <c r="E3350" s="301" t="s">
        <v>4582</v>
      </c>
      <c r="F3350" t="str">
        <f t="shared" si="52"/>
        <v>ROPATO-p; Gitte Rinds Andersen,  Mutational analy.: 8052213000</v>
      </c>
    </row>
    <row r="3351" spans="2:6" x14ac:dyDescent="0.25">
      <c r="B3351" t="s">
        <v>7386</v>
      </c>
      <c r="C3351" s="301">
        <v>8051976000</v>
      </c>
      <c r="D3351" s="301" t="s">
        <v>4198</v>
      </c>
      <c r="E3351" s="301" t="s">
        <v>4421</v>
      </c>
      <c r="F3351" t="str">
        <f t="shared" si="52"/>
        <v>ROPATO-p; Ida Marie Heeholm Sønderstrup - Investi.: 8051976000</v>
      </c>
    </row>
    <row r="3352" spans="2:6" x14ac:dyDescent="0.25">
      <c r="B3352" t="s">
        <v>11302</v>
      </c>
      <c r="C3352" s="307">
        <v>8052802000</v>
      </c>
      <c r="D3352" s="301" t="s">
        <v>4198</v>
      </c>
      <c r="E3352" s="301" t="s">
        <v>10613</v>
      </c>
      <c r="F3352" t="str">
        <f t="shared" si="52"/>
        <v>ROPATO-p; Infiltration af immunceller som prædikt.: 8052802000</v>
      </c>
    </row>
    <row r="3353" spans="2:6" x14ac:dyDescent="0.25">
      <c r="B3353" t="s">
        <v>7389</v>
      </c>
      <c r="C3353" s="301">
        <v>8051980000</v>
      </c>
      <c r="D3353" s="301" t="s">
        <v>4198</v>
      </c>
      <c r="E3353" s="301" t="s">
        <v>4424</v>
      </c>
      <c r="F3353" t="str">
        <f t="shared" si="52"/>
        <v>ROPATO-p; Katja Fals - Bioanalytikernes temadag: 8051980000</v>
      </c>
    </row>
    <row r="3354" spans="2:6" x14ac:dyDescent="0.25">
      <c r="B3354" t="s">
        <v>7639</v>
      </c>
      <c r="C3354" s="301">
        <v>8052363000</v>
      </c>
      <c r="D3354" s="301" t="s">
        <v>4198</v>
      </c>
      <c r="E3354" s="301" t="s">
        <v>4677</v>
      </c>
      <c r="F3354" t="str">
        <f t="shared" si="52"/>
        <v>ROPATO-p; Lana Chafranska, Gene expression profi. : 8052363000</v>
      </c>
    </row>
    <row r="3355" spans="2:6" x14ac:dyDescent="0.25">
      <c r="B3355" t="s">
        <v>9089</v>
      </c>
      <c r="C3355" s="301">
        <v>8052443000</v>
      </c>
      <c r="D3355" s="301" t="s">
        <v>4198</v>
      </c>
      <c r="E3355" s="301" t="s">
        <v>8520</v>
      </c>
      <c r="F3355" t="str">
        <f t="shared" si="52"/>
        <v>ROPATO-p; Life-lung v/Christina Søs Andersen: 8052443000</v>
      </c>
    </row>
    <row r="3356" spans="2:6" x14ac:dyDescent="0.25">
      <c r="B3356" t="s">
        <v>7431</v>
      </c>
      <c r="C3356" s="301">
        <v>8052060000</v>
      </c>
      <c r="D3356" s="301" t="s">
        <v>4198</v>
      </c>
      <c r="E3356" s="301" t="s">
        <v>4468</v>
      </c>
      <c r="F3356" t="str">
        <f t="shared" si="52"/>
        <v>ROPATO-p; Lisbeth Holde - Danske Regioner Cancerb.: 8052060000</v>
      </c>
    </row>
    <row r="3357" spans="2:6" x14ac:dyDescent="0.25">
      <c r="B3357" t="s">
        <v>7230</v>
      </c>
      <c r="C3357" s="301">
        <v>8051494000</v>
      </c>
      <c r="D3357" s="301" t="s">
        <v>4198</v>
      </c>
      <c r="E3357" s="301" t="s">
        <v>4257</v>
      </c>
      <c r="F3357" t="str">
        <f t="shared" si="52"/>
        <v>ROPATO-p; Nille Behrendt - Targeret kræftbehand.: 8051494000</v>
      </c>
    </row>
    <row r="3358" spans="2:6" x14ac:dyDescent="0.25">
      <c r="B3358" t="s">
        <v>7602</v>
      </c>
      <c r="C3358" s="301">
        <v>8052310000</v>
      </c>
      <c r="D3358" s="301" t="s">
        <v>4198</v>
      </c>
      <c r="E3358" s="301" t="s">
        <v>4639</v>
      </c>
      <c r="F3358" t="str">
        <f t="shared" si="52"/>
        <v>ROPATO-p; Pia Rude Nielsen -  The role of interle.: 8052310000</v>
      </c>
    </row>
    <row r="3359" spans="2:6" x14ac:dyDescent="0.25">
      <c r="B3359" t="s">
        <v>11322</v>
      </c>
      <c r="C3359" s="307">
        <v>8052822000</v>
      </c>
      <c r="D3359" s="301" t="s">
        <v>4198</v>
      </c>
      <c r="E3359" s="301" t="s">
        <v>10631</v>
      </c>
      <c r="F3359" t="str">
        <f t="shared" si="52"/>
        <v>ROPATO-p; Projekt Artificiel intelligens, Patologi: 8052822000</v>
      </c>
    </row>
    <row r="3360" spans="2:6" x14ac:dyDescent="0.25">
      <c r="B3360" t="s">
        <v>10084</v>
      </c>
      <c r="C3360" s="301">
        <v>8052586000</v>
      </c>
      <c r="D3360" s="301" t="s">
        <v>4198</v>
      </c>
      <c r="E3360" s="303" t="s">
        <v>9685</v>
      </c>
      <c r="F3360" t="str">
        <f t="shared" si="52"/>
        <v>ROPATO-p; Proteomics in laser microdissected : 8052586000</v>
      </c>
    </row>
    <row r="3361" spans="2:6" x14ac:dyDescent="0.25">
      <c r="B3361" t="s">
        <v>11294</v>
      </c>
      <c r="C3361" s="307">
        <v>8052786000</v>
      </c>
      <c r="D3361" s="301" t="s">
        <v>4198</v>
      </c>
      <c r="E3361" s="301" t="s">
        <v>10606</v>
      </c>
      <c r="F3361" t="str">
        <f t="shared" si="52"/>
        <v>ROPATO-p; Proteomics in laser midrodissected melan.: 8052786000</v>
      </c>
    </row>
    <row r="3362" spans="2:6" x14ac:dyDescent="0.25">
      <c r="B3362" t="s">
        <v>10085</v>
      </c>
      <c r="C3362" s="301">
        <v>8052647000</v>
      </c>
      <c r="D3362" s="301" t="s">
        <v>4198</v>
      </c>
      <c r="E3362" s="301" t="s">
        <v>9686</v>
      </c>
      <c r="F3362" t="str">
        <f t="shared" si="52"/>
        <v>ROPATO-p; Små brysttumorer v/Anne-Vibeke Lænkholm: 8052647000</v>
      </c>
    </row>
    <row r="3363" spans="2:6" x14ac:dyDescent="0.25">
      <c r="B3363" t="s">
        <v>7430</v>
      </c>
      <c r="C3363" s="301">
        <v>8052058000</v>
      </c>
      <c r="D3363" s="301" t="s">
        <v>4198</v>
      </c>
      <c r="E3363" s="301" t="s">
        <v>4467</v>
      </c>
      <c r="F3363" t="str">
        <f t="shared" si="52"/>
        <v>ROPATO-p; Stereologisk undersøgelse v/overlæge: 8052058000</v>
      </c>
    </row>
    <row r="3364" spans="2:6" x14ac:dyDescent="0.25">
      <c r="B3364" t="s">
        <v>11282</v>
      </c>
      <c r="C3364" s="307">
        <v>8052772000</v>
      </c>
      <c r="D3364" s="301" t="s">
        <v>4198</v>
      </c>
      <c r="E3364" s="301" t="s">
        <v>10593</v>
      </c>
      <c r="F3364" t="str">
        <f t="shared" si="52"/>
        <v>ROPATO-p; Validation of diagnostic and prognostic: 8052772000</v>
      </c>
    </row>
    <row r="3365" spans="2:6" x14ac:dyDescent="0.25">
      <c r="B3365" t="s">
        <v>11300</v>
      </c>
      <c r="C3365" s="307">
        <v>8052796000</v>
      </c>
      <c r="D3365" s="301" t="s">
        <v>4198</v>
      </c>
      <c r="E3365" s="301" t="s">
        <v>10593</v>
      </c>
      <c r="F3365" t="str">
        <f t="shared" si="52"/>
        <v>ROPATO-p; Validation of diagnostic and prognostic: 8052796000</v>
      </c>
    </row>
    <row r="3366" spans="2:6" x14ac:dyDescent="0.25">
      <c r="B3366" t="s">
        <v>11314</v>
      </c>
      <c r="C3366" s="307">
        <v>8052814000</v>
      </c>
      <c r="D3366" s="301" t="s">
        <v>4198</v>
      </c>
      <c r="E3366" s="301" t="s">
        <v>10593</v>
      </c>
      <c r="F3366" t="str">
        <f t="shared" si="52"/>
        <v>ROPATO-p; Validation of diagnostic and prognostic: 8052814000</v>
      </c>
    </row>
    <row r="3367" spans="2:6" x14ac:dyDescent="0.25">
      <c r="B3367" t="s">
        <v>7993</v>
      </c>
      <c r="C3367" s="301" t="s">
        <v>5382</v>
      </c>
      <c r="D3367" s="301" t="s">
        <v>5383</v>
      </c>
      <c r="E3367" s="301" t="s">
        <v>605</v>
      </c>
      <c r="F3367" t="str">
        <f t="shared" si="52"/>
        <v>ROPLBR; Plastikkirurgisk og Brystkirurgisk Afd.: 811-7230</v>
      </c>
    </row>
    <row r="3368" spans="2:6" x14ac:dyDescent="0.25">
      <c r="B3368" t="s">
        <v>7861</v>
      </c>
      <c r="C3368" s="301" t="s">
        <v>5068</v>
      </c>
      <c r="D3368" s="301" t="s">
        <v>5069</v>
      </c>
      <c r="E3368" s="301" t="s">
        <v>5070</v>
      </c>
      <c r="F3368" t="str">
        <f t="shared" si="52"/>
        <v>ROPLBRAMBU; Ambulatorium - Plastikkirurgi - Roskilde: 105-1213</v>
      </c>
    </row>
    <row r="3369" spans="2:6" x14ac:dyDescent="0.25">
      <c r="B3369" t="s">
        <v>7922</v>
      </c>
      <c r="C3369" s="301" t="s">
        <v>5229</v>
      </c>
      <c r="D3369" s="301" t="s">
        <v>5069</v>
      </c>
      <c r="E3369" s="301" t="s">
        <v>5070</v>
      </c>
      <c r="F3369" t="str">
        <f t="shared" si="52"/>
        <v>ROPLBRAMBU; Ambulatorium - Plastikkirurgi - Roskilde: 105-7232</v>
      </c>
    </row>
    <row r="3370" spans="2:6" x14ac:dyDescent="0.25">
      <c r="B3370" t="s">
        <v>9193</v>
      </c>
      <c r="C3370" s="301" t="s">
        <v>8645</v>
      </c>
      <c r="D3370" s="301" t="s">
        <v>8646</v>
      </c>
      <c r="E3370" s="301" t="s">
        <v>605</v>
      </c>
      <c r="F3370" t="str">
        <f t="shared" si="52"/>
        <v>ROPLBR-i; Plastikkirurgisk og Brystkirurgisk Afd.: 105-7238i</v>
      </c>
    </row>
    <row r="3371" spans="2:6" x14ac:dyDescent="0.25">
      <c r="B3371" t="s">
        <v>9194</v>
      </c>
      <c r="C3371" s="301" t="s">
        <v>8647</v>
      </c>
      <c r="D3371" s="301" t="s">
        <v>8648</v>
      </c>
      <c r="E3371" s="301" t="s">
        <v>605</v>
      </c>
      <c r="F3371" t="str">
        <f t="shared" si="52"/>
        <v>ROPLBR-j; Plastikkirurgisk og Brystkirurgisk Afd.: 105-7238j</v>
      </c>
    </row>
    <row r="3372" spans="2:6" x14ac:dyDescent="0.25">
      <c r="B3372" t="s">
        <v>7195</v>
      </c>
      <c r="C3372" s="301">
        <v>8051118000</v>
      </c>
      <c r="D3372" s="301" t="s">
        <v>4208</v>
      </c>
      <c r="E3372" s="301" t="s">
        <v>4209</v>
      </c>
      <c r="F3372" t="str">
        <f t="shared" si="52"/>
        <v>ROPLBR-p; Eksternt: Afdelingsledelsen, Plastikkir.: 8051118000</v>
      </c>
    </row>
    <row r="3373" spans="2:6" x14ac:dyDescent="0.25">
      <c r="B3373" t="s">
        <v>10086</v>
      </c>
      <c r="C3373" s="301">
        <v>8052659000</v>
      </c>
      <c r="D3373" s="301" t="s">
        <v>4208</v>
      </c>
      <c r="E3373" s="304" t="s">
        <v>9687</v>
      </c>
      <c r="F3373" t="str">
        <f t="shared" si="52"/>
        <v>ROPLBR-p; Perform studiet og recidiv validering: 8052659000</v>
      </c>
    </row>
    <row r="3374" spans="2:6" x14ac:dyDescent="0.25">
      <c r="B3374" t="s">
        <v>11323</v>
      </c>
      <c r="C3374" s="307">
        <v>8052823000</v>
      </c>
      <c r="D3374" s="301" t="s">
        <v>4208</v>
      </c>
      <c r="E3374" s="301" t="s">
        <v>10632</v>
      </c>
      <c r="F3374" t="str">
        <f t="shared" si="52"/>
        <v>ROPLBR-p; SYMCAP v/Sophie Bojesen (EMN-2020-39098): 8052823000</v>
      </c>
    </row>
    <row r="3375" spans="2:6" x14ac:dyDescent="0.25">
      <c r="B3375" t="s">
        <v>11315</v>
      </c>
      <c r="C3375" s="307">
        <v>8052815000</v>
      </c>
      <c r="D3375" s="301" t="s">
        <v>4208</v>
      </c>
      <c r="E3375" s="304" t="s">
        <v>10625</v>
      </c>
      <c r="F3375" t="str">
        <f t="shared" si="52"/>
        <v>ROPLBR-p; Topisk brug af tranexamsyre til optimer.: 8052815000</v>
      </c>
    </row>
    <row r="3376" spans="2:6" x14ac:dyDescent="0.25">
      <c r="B3376" t="s">
        <v>7860</v>
      </c>
      <c r="C3376" s="301" t="s">
        <v>5065</v>
      </c>
      <c r="D3376" s="301" t="s">
        <v>5066</v>
      </c>
      <c r="E3376" s="301" t="s">
        <v>5067</v>
      </c>
      <c r="F3376" t="str">
        <f t="shared" si="52"/>
        <v>ROPLBRP93; Sengeafs. P 93 -Plastikkirurgi -Roskilde: 105-1212</v>
      </c>
    </row>
    <row r="3377" spans="2:6" x14ac:dyDescent="0.25">
      <c r="B3377" t="s">
        <v>7921</v>
      </c>
      <c r="C3377" s="301" t="s">
        <v>5228</v>
      </c>
      <c r="D3377" s="301" t="s">
        <v>5066</v>
      </c>
      <c r="E3377" s="301" t="s">
        <v>5067</v>
      </c>
      <c r="F3377" t="str">
        <f t="shared" si="52"/>
        <v>ROPLBRP93; Sengeafs. P 93 -Plastikkirurgi -Roskilde: 105-7231</v>
      </c>
    </row>
    <row r="3378" spans="2:6" x14ac:dyDescent="0.25">
      <c r="B3378" t="s">
        <v>7859</v>
      </c>
      <c r="C3378" s="301" t="s">
        <v>5062</v>
      </c>
      <c r="D3378" s="301" t="s">
        <v>5063</v>
      </c>
      <c r="E3378" s="301" t="s">
        <v>5064</v>
      </c>
      <c r="F3378" t="str">
        <f t="shared" si="52"/>
        <v>ROPLBRPLBR; Plastikkirurgisk Afdeling - Roskilde: 105-1210</v>
      </c>
    </row>
    <row r="3379" spans="2:6" x14ac:dyDescent="0.25">
      <c r="B3379" t="s">
        <v>7892</v>
      </c>
      <c r="C3379" s="301" t="s">
        <v>5153</v>
      </c>
      <c r="D3379" s="301" t="s">
        <v>5154</v>
      </c>
      <c r="E3379" s="301" t="s">
        <v>606</v>
      </c>
      <c r="F3379" t="str">
        <f t="shared" si="52"/>
        <v>ROPÆDI; Pædiatrisk Afdeling - Roskilde: 105-1350</v>
      </c>
    </row>
    <row r="3380" spans="2:6" x14ac:dyDescent="0.25">
      <c r="B3380" t="s">
        <v>7896</v>
      </c>
      <c r="C3380" s="301" t="s">
        <v>5164</v>
      </c>
      <c r="D3380" s="301" t="s">
        <v>5165</v>
      </c>
      <c r="E3380" s="301" t="s">
        <v>5166</v>
      </c>
      <c r="F3380" t="str">
        <f t="shared" si="52"/>
        <v>ROPÆDIAMBU; Ambulatorium - Pædiatri - Roskilde: 105-1355</v>
      </c>
    </row>
    <row r="3381" spans="2:6" x14ac:dyDescent="0.25">
      <c r="B3381" t="s">
        <v>7893</v>
      </c>
      <c r="C3381" s="301" t="s">
        <v>5155</v>
      </c>
      <c r="D3381" s="301" t="s">
        <v>5156</v>
      </c>
      <c r="E3381" s="301" t="s">
        <v>5157</v>
      </c>
      <c r="F3381" t="str">
        <f t="shared" si="52"/>
        <v>ROPÆDIC10; Sengeafsnit C 10 - Pædiatri - Roskilde: 105-1352</v>
      </c>
    </row>
    <row r="3382" spans="2:6" x14ac:dyDescent="0.25">
      <c r="B3382" t="s">
        <v>7894</v>
      </c>
      <c r="C3382" s="301" t="s">
        <v>5158</v>
      </c>
      <c r="D3382" s="301" t="s">
        <v>5159</v>
      </c>
      <c r="E3382" s="301" t="s">
        <v>5160</v>
      </c>
      <c r="F3382" t="str">
        <f t="shared" si="52"/>
        <v>ROPÆDIC30; Sengeafsnit C 30 - Pædiatri - Roskilde: 105-1353</v>
      </c>
    </row>
    <row r="3383" spans="2:6" x14ac:dyDescent="0.25">
      <c r="B3383" t="s">
        <v>7895</v>
      </c>
      <c r="C3383" s="301" t="s">
        <v>5161</v>
      </c>
      <c r="D3383" s="301" t="s">
        <v>5162</v>
      </c>
      <c r="E3383" s="301" t="s">
        <v>5163</v>
      </c>
      <c r="F3383" t="str">
        <f t="shared" si="52"/>
        <v>ROPÆDIC74; Neonatalafsnit C 74 - Pædiatri - Rosk.: 105-1354</v>
      </c>
    </row>
    <row r="3384" spans="2:6" x14ac:dyDescent="0.25">
      <c r="B3384" t="s">
        <v>7897</v>
      </c>
      <c r="C3384" s="301" t="s">
        <v>5167</v>
      </c>
      <c r="D3384" s="301" t="s">
        <v>5168</v>
      </c>
      <c r="E3384" s="301" t="s">
        <v>5169</v>
      </c>
      <c r="F3384" t="str">
        <f t="shared" si="52"/>
        <v>ROPÆDIGENE; Klin. Genetisk Enhed - Pædiatri - Rosk.: 105-1358</v>
      </c>
    </row>
    <row r="3385" spans="2:6" x14ac:dyDescent="0.25">
      <c r="B3385" t="s">
        <v>7199</v>
      </c>
      <c r="C3385" s="301">
        <v>8051132000</v>
      </c>
      <c r="D3385" s="301" t="s">
        <v>4215</v>
      </c>
      <c r="E3385" s="301" t="s">
        <v>4216</v>
      </c>
      <c r="F3385" t="str">
        <f t="shared" si="52"/>
        <v>ROPÆDI-p; Birgitte Friis. Vasa-studiet: 8051132000</v>
      </c>
    </row>
    <row r="3386" spans="2:6" x14ac:dyDescent="0.25">
      <c r="B3386" t="s">
        <v>9198</v>
      </c>
      <c r="C3386" s="301" t="s">
        <v>8655</v>
      </c>
      <c r="D3386" s="301" t="s">
        <v>4215</v>
      </c>
      <c r="E3386" s="301" t="s">
        <v>8656</v>
      </c>
      <c r="F3386" t="str">
        <f t="shared" si="52"/>
        <v>ROPÆDI-p; Steno - SUH Pædiatrisk afd. Roskilde: 1351-1141</v>
      </c>
    </row>
    <row r="3387" spans="2:6" x14ac:dyDescent="0.25">
      <c r="B3387" t="s">
        <v>7711</v>
      </c>
      <c r="C3387" s="301">
        <v>8052452000</v>
      </c>
      <c r="D3387" s="301" t="s">
        <v>4215</v>
      </c>
      <c r="E3387" s="301" t="s">
        <v>4749</v>
      </c>
      <c r="F3387" t="str">
        <f t="shared" si="52"/>
        <v>ROPÆDI-p; Susanne Hwiid Klausen, LtGo Primær hove.: 8052452000</v>
      </c>
    </row>
    <row r="3388" spans="2:6" x14ac:dyDescent="0.25">
      <c r="B3388" t="s">
        <v>7962</v>
      </c>
      <c r="C3388" s="301" t="s">
        <v>5298</v>
      </c>
      <c r="D3388" s="301" t="s">
        <v>5299</v>
      </c>
      <c r="E3388" s="301" t="s">
        <v>572</v>
      </c>
      <c r="F3388" t="str">
        <f t="shared" si="52"/>
        <v>RORADI; Billeddiagnostisk Afdeling - Rosk.-Køge: 811-1090</v>
      </c>
    </row>
    <row r="3389" spans="2:6" x14ac:dyDescent="0.25">
      <c r="B3389" t="s">
        <v>9079</v>
      </c>
      <c r="C3389" s="301">
        <v>8052112000</v>
      </c>
      <c r="D3389" s="301" t="s">
        <v>8515</v>
      </c>
      <c r="E3389" s="301" t="s">
        <v>4501</v>
      </c>
      <c r="F3389" t="str">
        <f t="shared" si="52"/>
        <v>RORADI-p; Afdelingsledelsen,  Billeddiagnostisk Af: 8052112000</v>
      </c>
    </row>
    <row r="3390" spans="2:6" x14ac:dyDescent="0.25">
      <c r="B3390" t="s">
        <v>10087</v>
      </c>
      <c r="C3390" s="301">
        <v>8052660000</v>
      </c>
      <c r="D3390" s="301" t="s">
        <v>8515</v>
      </c>
      <c r="E3390" s="304" t="s">
        <v>9688</v>
      </c>
      <c r="F3390" t="str">
        <f t="shared" si="52"/>
        <v>RORADI-p; Forskningsfremmende Pulje v/C. Thomsen : 8052660000</v>
      </c>
    </row>
    <row r="3391" spans="2:6" x14ac:dyDescent="0.25">
      <c r="B3391" t="s">
        <v>9085</v>
      </c>
      <c r="C3391" s="301">
        <v>8052299000</v>
      </c>
      <c r="D3391" s="301" t="s">
        <v>8515</v>
      </c>
      <c r="E3391" s="301" t="s">
        <v>4631</v>
      </c>
      <c r="F3391" t="str">
        <f t="shared" si="52"/>
        <v>RORADI-p; Innovationsprojekt Region Sjælland : 8052299000</v>
      </c>
    </row>
    <row r="3392" spans="2:6" x14ac:dyDescent="0.25">
      <c r="B3392" t="s">
        <v>9078</v>
      </c>
      <c r="C3392" s="301">
        <v>8052001000</v>
      </c>
      <c r="D3392" s="301" t="s">
        <v>8515</v>
      </c>
      <c r="E3392" s="301" t="s">
        <v>4440</v>
      </c>
      <c r="F3392" t="str">
        <f t="shared" si="52"/>
        <v>RORADI-p; Michael Brun Andersen - Ph.d projekt: 8052001000</v>
      </c>
    </row>
    <row r="3393" spans="2:6" x14ac:dyDescent="0.25">
      <c r="B3393" t="s">
        <v>7963</v>
      </c>
      <c r="C3393" s="301" t="s">
        <v>5300</v>
      </c>
      <c r="D3393" s="301" t="s">
        <v>5301</v>
      </c>
      <c r="E3393" s="301" t="s">
        <v>607</v>
      </c>
      <c r="F3393" t="str">
        <f t="shared" si="52"/>
        <v>ROREUM; Reumatologisk Afdeling - Rosk.-Køge: 811-1385</v>
      </c>
    </row>
    <row r="3394" spans="2:6" x14ac:dyDescent="0.25">
      <c r="B3394" t="s">
        <v>11443</v>
      </c>
      <c r="C3394" s="301">
        <v>8081118000</v>
      </c>
      <c r="D3394" s="301" t="s">
        <v>4268</v>
      </c>
      <c r="E3394" s="302" t="s">
        <v>10728</v>
      </c>
      <c r="F3394" t="str">
        <f t="shared" si="52"/>
        <v>ROREUM-p; ANNUUM - Lars Bo Jørgensen: 8081118000</v>
      </c>
    </row>
    <row r="3395" spans="2:6" x14ac:dyDescent="0.25">
      <c r="B3395" t="s">
        <v>9084</v>
      </c>
      <c r="C3395" s="301">
        <v>8052276000</v>
      </c>
      <c r="D3395" s="301" t="s">
        <v>4268</v>
      </c>
      <c r="E3395" s="301" t="s">
        <v>4614</v>
      </c>
      <c r="F3395" t="str">
        <f t="shared" si="52"/>
        <v>ROREUM-p; Henrik Nordin, M14-465 (16-000105): 8052276000</v>
      </c>
    </row>
    <row r="3396" spans="2:6" x14ac:dyDescent="0.25">
      <c r="B3396" t="s">
        <v>7700</v>
      </c>
      <c r="C3396" s="301">
        <v>8052439000</v>
      </c>
      <c r="D3396" s="301" t="s">
        <v>4268</v>
      </c>
      <c r="E3396" s="301" t="s">
        <v>4738</v>
      </c>
      <c r="F3396" t="str">
        <f t="shared" si="52"/>
        <v>ROREUM-p; Jonathan David Comins, Can sequential : 8052439000</v>
      </c>
    </row>
    <row r="3397" spans="2:6" x14ac:dyDescent="0.25">
      <c r="B3397" t="s">
        <v>7441</v>
      </c>
      <c r="C3397" s="301">
        <v>8052085000</v>
      </c>
      <c r="D3397" s="301" t="s">
        <v>4268</v>
      </c>
      <c r="E3397" s="301" t="s">
        <v>4477</v>
      </c>
      <c r="F3397" t="str">
        <f t="shared" si="52"/>
        <v>ROREUM-p; Kecia Ardensø - Oversættelse kulturel t.: 8052085000</v>
      </c>
    </row>
    <row r="3398" spans="2:6" x14ac:dyDescent="0.25">
      <c r="B3398" t="s">
        <v>9087</v>
      </c>
      <c r="C3398" s="301">
        <v>8052336000</v>
      </c>
      <c r="D3398" s="301" t="s">
        <v>4268</v>
      </c>
      <c r="E3398" s="301" t="s">
        <v>4654</v>
      </c>
      <c r="F3398" t="str">
        <f t="shared" si="52"/>
        <v>ROREUM-p; Lars Bo Jørgensen, AoRTA (17-000089) in.: 8052336000</v>
      </c>
    </row>
    <row r="3399" spans="2:6" x14ac:dyDescent="0.25">
      <c r="B3399" t="s">
        <v>7244</v>
      </c>
      <c r="C3399" s="301">
        <v>8051566000</v>
      </c>
      <c r="D3399" s="301" t="s">
        <v>4268</v>
      </c>
      <c r="E3399" s="301" t="s">
        <v>4273</v>
      </c>
      <c r="F3399" t="str">
        <f t="shared" si="52"/>
        <v>ROREUM-p; Niels Fanø - WA 19926: 8051566000</v>
      </c>
    </row>
    <row r="3400" spans="2:6" x14ac:dyDescent="0.25">
      <c r="B3400" t="s">
        <v>7359</v>
      </c>
      <c r="C3400" s="301">
        <v>8051919000</v>
      </c>
      <c r="D3400" s="301" t="s">
        <v>4268</v>
      </c>
      <c r="E3400" s="301" t="s">
        <v>4393</v>
      </c>
      <c r="F3400" t="str">
        <f t="shared" si="52"/>
        <v>ROREUM-p; Niels Fanø -Tuzultra: 8051919000</v>
      </c>
    </row>
    <row r="3401" spans="2:6" x14ac:dyDescent="0.25">
      <c r="B3401" t="s">
        <v>7240</v>
      </c>
      <c r="C3401" s="301">
        <v>8051552000</v>
      </c>
      <c r="D3401" s="301" t="s">
        <v>4268</v>
      </c>
      <c r="E3401" s="301" t="s">
        <v>4269</v>
      </c>
      <c r="F3401" t="str">
        <f t="shared" si="52"/>
        <v>ROREUM-p; Niels Fanø. ACT-RAY MA 21488: 8051552000</v>
      </c>
    </row>
    <row r="3402" spans="2:6" x14ac:dyDescent="0.25">
      <c r="B3402" t="s">
        <v>7290</v>
      </c>
      <c r="C3402" s="301">
        <v>8051819000</v>
      </c>
      <c r="D3402" s="301" t="s">
        <v>4268</v>
      </c>
      <c r="E3402" s="301" t="s">
        <v>4323</v>
      </c>
      <c r="F3402" t="str">
        <f t="shared" si="52"/>
        <v>ROREUM-p; Niels Fanø. Haqimono: 8051819000</v>
      </c>
    </row>
    <row r="3403" spans="2:6" x14ac:dyDescent="0.25">
      <c r="B3403" t="s">
        <v>7289</v>
      </c>
      <c r="C3403" s="301">
        <v>8051814000</v>
      </c>
      <c r="D3403" s="301" t="s">
        <v>4268</v>
      </c>
      <c r="E3403" s="301" t="s">
        <v>4322</v>
      </c>
      <c r="F3403" t="str">
        <f t="shared" ref="F3403:F3466" si="53">CONCATENATE(D3403,";"," ",E3403,":"," ",C3403)</f>
        <v>ROREUM-p; Niels Fanø. Radius-10: 8051814000</v>
      </c>
    </row>
    <row r="3404" spans="2:6" x14ac:dyDescent="0.25">
      <c r="B3404" t="s">
        <v>11270</v>
      </c>
      <c r="C3404" s="307">
        <v>8052756000</v>
      </c>
      <c r="D3404" s="301" t="s">
        <v>4268</v>
      </c>
      <c r="E3404" s="301" t="s">
        <v>10583</v>
      </c>
      <c r="F3404" t="str">
        <f t="shared" si="53"/>
        <v>ROREUM-p; Objectively measured physical activity : 8052756000</v>
      </c>
    </row>
    <row r="3405" spans="2:6" x14ac:dyDescent="0.25">
      <c r="B3405" t="s">
        <v>9088</v>
      </c>
      <c r="C3405" s="301">
        <v>8052340000</v>
      </c>
      <c r="D3405" s="301" t="s">
        <v>4268</v>
      </c>
      <c r="E3405" s="301" t="s">
        <v>4658</v>
      </c>
      <c r="F3405" t="str">
        <f t="shared" si="53"/>
        <v>ROREUM-p; Pouline Nygaard Gringer,  Præhabiliteri.: 8052340000</v>
      </c>
    </row>
    <row r="3406" spans="2:6" x14ac:dyDescent="0.25">
      <c r="B3406" t="s">
        <v>7420</v>
      </c>
      <c r="C3406" s="301">
        <v>8052047000</v>
      </c>
      <c r="D3406" s="301" t="s">
        <v>4268</v>
      </c>
      <c r="E3406" s="301" t="s">
        <v>4457</v>
      </c>
      <c r="F3406" t="str">
        <f t="shared" si="53"/>
        <v>ROREUM-p; Rikke Faboe Larsen - Tidlig træningsind.: 8052047000</v>
      </c>
    </row>
    <row r="3407" spans="2:6" x14ac:dyDescent="0.25">
      <c r="B3407" t="s">
        <v>7380</v>
      </c>
      <c r="C3407" s="301">
        <v>8051957000</v>
      </c>
      <c r="D3407" s="301" t="s">
        <v>4268</v>
      </c>
      <c r="E3407" s="301" t="s">
        <v>4414</v>
      </c>
      <c r="F3407" t="str">
        <f t="shared" si="53"/>
        <v>ROREUM-p; Rikke Faboe Larsen. Honorering af forfa.: 8051957000</v>
      </c>
    </row>
    <row r="3408" spans="2:6" x14ac:dyDescent="0.25">
      <c r="B3408" t="s">
        <v>7334</v>
      </c>
      <c r="C3408" s="301">
        <v>8051890000</v>
      </c>
      <c r="D3408" s="301" t="s">
        <v>4268</v>
      </c>
      <c r="E3408" s="301" t="s">
        <v>4368</v>
      </c>
      <c r="F3408" t="str">
        <f t="shared" si="53"/>
        <v>ROREUM-p; Rikke Febo Larsen - Introduktionsstipen.: 8051890000</v>
      </c>
    </row>
    <row r="3409" spans="2:6" x14ac:dyDescent="0.25">
      <c r="B3409" t="s">
        <v>7901</v>
      </c>
      <c r="C3409" s="301" t="s">
        <v>5178</v>
      </c>
      <c r="D3409" s="301" t="s">
        <v>5179</v>
      </c>
      <c r="E3409" s="301" t="s">
        <v>5180</v>
      </c>
      <c r="F3409" t="str">
        <f t="shared" si="53"/>
        <v>ROREUMREUM; Reumatologisk Afdeling - Roskilde: 105-1390</v>
      </c>
    </row>
    <row r="3410" spans="2:6" x14ac:dyDescent="0.25">
      <c r="B3410" t="s">
        <v>7966</v>
      </c>
      <c r="C3410" s="301" t="s">
        <v>5306</v>
      </c>
      <c r="D3410" s="301" t="s">
        <v>5307</v>
      </c>
      <c r="E3410" s="301" t="s">
        <v>608</v>
      </c>
      <c r="F3410" t="str">
        <f t="shared" si="53"/>
        <v>ROSTAB; Stab - Roskilde-Køge: 811-1611</v>
      </c>
    </row>
    <row r="3411" spans="2:6" x14ac:dyDescent="0.25">
      <c r="B3411" t="s">
        <v>7972</v>
      </c>
      <c r="C3411" s="301" t="s">
        <v>5322</v>
      </c>
      <c r="D3411" s="301" t="s">
        <v>5323</v>
      </c>
      <c r="E3411" s="301" t="s">
        <v>5324</v>
      </c>
      <c r="F3411" t="str">
        <f t="shared" si="53"/>
        <v>ROSTABBIBL; Bibliotek - Generel - Roskilde-Køge: 811-1650</v>
      </c>
    </row>
    <row r="3412" spans="2:6" x14ac:dyDescent="0.25">
      <c r="B3412" t="s">
        <v>10088</v>
      </c>
      <c r="C3412" s="301" t="s">
        <v>8660</v>
      </c>
      <c r="D3412" s="301" t="s">
        <v>8661</v>
      </c>
      <c r="E3412" s="301" t="s">
        <v>9689</v>
      </c>
      <c r="F3412" t="str">
        <f t="shared" si="53"/>
        <v>ROSTABFORS; Forsk.proj/kl. optimering - Stab - Rosk.: 811-1620</v>
      </c>
    </row>
    <row r="3413" spans="2:6" x14ac:dyDescent="0.25">
      <c r="B3413" t="s">
        <v>7918</v>
      </c>
      <c r="C3413" s="301" t="s">
        <v>5219</v>
      </c>
      <c r="D3413" s="301" t="s">
        <v>5220</v>
      </c>
      <c r="E3413" s="301" t="s">
        <v>5221</v>
      </c>
      <c r="F3413" t="str">
        <f t="shared" si="53"/>
        <v>ROSTABHERS; Henvisningsenhed(RS) - Stab - Roskilde: 105-1647</v>
      </c>
    </row>
    <row r="3414" spans="2:6" x14ac:dyDescent="0.25">
      <c r="B3414" t="s">
        <v>9200</v>
      </c>
      <c r="C3414" s="301" t="s">
        <v>8662</v>
      </c>
      <c r="D3414" s="301" t="s">
        <v>5220</v>
      </c>
      <c r="E3414" s="301" t="s">
        <v>5221</v>
      </c>
      <c r="F3414" t="str">
        <f t="shared" si="53"/>
        <v>ROSTABHERS; Henvisningsenhed(RS) - Stab - Roskilde: 811-1647</v>
      </c>
    </row>
    <row r="3415" spans="2:6" x14ac:dyDescent="0.25">
      <c r="B3415" t="s">
        <v>7985</v>
      </c>
      <c r="C3415" s="301" t="s">
        <v>5359</v>
      </c>
      <c r="D3415" s="301" t="s">
        <v>5360</v>
      </c>
      <c r="E3415" s="301" t="s">
        <v>5361</v>
      </c>
      <c r="F3415" t="str">
        <f t="shared" si="53"/>
        <v>ROSTABHESU; Henvisningsenhed(SUH) - Stab - Roskilde: 811-1674</v>
      </c>
    </row>
    <row r="3416" spans="2:6" x14ac:dyDescent="0.25">
      <c r="B3416" t="s">
        <v>7970</v>
      </c>
      <c r="C3416" s="301" t="s">
        <v>5317</v>
      </c>
      <c r="D3416" s="301" t="s">
        <v>5318</v>
      </c>
      <c r="E3416" s="301" t="s">
        <v>5319</v>
      </c>
      <c r="F3416" t="str">
        <f t="shared" si="53"/>
        <v>ROSTABHRAM; HR og Uddannelse - Stab - Roskilde: 811-1616</v>
      </c>
    </row>
    <row r="3417" spans="2:6" x14ac:dyDescent="0.25">
      <c r="B3417" t="s">
        <v>7968</v>
      </c>
      <c r="C3417" s="301" t="s">
        <v>5311</v>
      </c>
      <c r="D3417" s="301" t="s">
        <v>5312</v>
      </c>
      <c r="E3417" s="301" t="s">
        <v>5313</v>
      </c>
      <c r="F3417" t="str">
        <f t="shared" si="53"/>
        <v>ROSTABINFO; Informatik og Patientser. - Stab - Rosk.: 811-1614</v>
      </c>
    </row>
    <row r="3418" spans="2:6" x14ac:dyDescent="0.25">
      <c r="B3418" t="s">
        <v>7974</v>
      </c>
      <c r="C3418" s="301" t="s">
        <v>5328</v>
      </c>
      <c r="D3418" s="301" t="s">
        <v>5329</v>
      </c>
      <c r="E3418" s="301" t="s">
        <v>5330</v>
      </c>
      <c r="F3418" t="str">
        <f t="shared" si="53"/>
        <v>ROSTABJOUR; Journalarkiv - Generel - Roskilde: 811-1653</v>
      </c>
    </row>
    <row r="3419" spans="2:6" x14ac:dyDescent="0.25">
      <c r="B3419" t="s">
        <v>7979</v>
      </c>
      <c r="C3419" s="301" t="s">
        <v>5343</v>
      </c>
      <c r="D3419" s="301" t="s">
        <v>5344</v>
      </c>
      <c r="E3419" s="301" t="s">
        <v>5345</v>
      </c>
      <c r="F3419" t="str">
        <f t="shared" si="53"/>
        <v>ROSTABKBLÆ; KB-læger i praksis - Gen. - Rosk.-Køge: 811-1661</v>
      </c>
    </row>
    <row r="3420" spans="2:6" x14ac:dyDescent="0.25">
      <c r="B3420" t="s">
        <v>7967</v>
      </c>
      <c r="C3420" s="301" t="s">
        <v>5308</v>
      </c>
      <c r="D3420" s="301" t="s">
        <v>5309</v>
      </c>
      <c r="E3420" s="301" t="s">
        <v>5310</v>
      </c>
      <c r="F3420" t="str">
        <f t="shared" si="53"/>
        <v>ROSTABKVAL; Kvalitet og Målstyring - Stab - Roskilde: 811-1612</v>
      </c>
    </row>
    <row r="3421" spans="2:6" x14ac:dyDescent="0.25">
      <c r="B3421" t="s">
        <v>9179</v>
      </c>
      <c r="C3421" s="301">
        <v>8107017000</v>
      </c>
      <c r="D3421" s="301" t="s">
        <v>8603</v>
      </c>
      <c r="E3421" s="304" t="s">
        <v>8609</v>
      </c>
      <c r="F3421" t="str">
        <f t="shared" si="53"/>
        <v>ROSTAB-p; Changing Cancer Care v/Søren Tvilsted: 8107017000</v>
      </c>
    </row>
    <row r="3422" spans="2:6" x14ac:dyDescent="0.25">
      <c r="B3422" t="s">
        <v>11198</v>
      </c>
      <c r="C3422" s="301">
        <v>8052668000</v>
      </c>
      <c r="D3422" s="301" t="s">
        <v>8603</v>
      </c>
      <c r="E3422" s="304" t="s">
        <v>10512</v>
      </c>
      <c r="F3422" t="str">
        <f t="shared" si="53"/>
        <v>ROSTAB-p; Intern forskning SUH v/Niels Würgler (1.: 8052668000</v>
      </c>
    </row>
    <row r="3423" spans="2:6" x14ac:dyDescent="0.25">
      <c r="B3423" t="s">
        <v>9174</v>
      </c>
      <c r="C3423" s="301">
        <v>8107012000</v>
      </c>
      <c r="D3423" s="301" t="s">
        <v>8603</v>
      </c>
      <c r="E3423" s="301" t="s">
        <v>8604</v>
      </c>
      <c r="F3423" t="str">
        <f t="shared" si="53"/>
        <v>ROSTAB-p; NorDig Health – Leadpartner v/Jesper Ju.: 8107012000</v>
      </c>
    </row>
    <row r="3424" spans="2:6" x14ac:dyDescent="0.25">
      <c r="B3424" t="s">
        <v>10089</v>
      </c>
      <c r="C3424" s="301">
        <v>8052608000</v>
      </c>
      <c r="D3424" s="301" t="s">
        <v>8603</v>
      </c>
      <c r="E3424" s="301" t="s">
        <v>9690</v>
      </c>
      <c r="F3424" t="str">
        <f t="shared" si="53"/>
        <v>ROSTAB-p; Protokolleret forskning SUH v/ afdeling.: 8052608000</v>
      </c>
    </row>
    <row r="3425" spans="2:6" x14ac:dyDescent="0.25">
      <c r="B3425" t="s">
        <v>7988</v>
      </c>
      <c r="C3425" s="301" t="s">
        <v>5369</v>
      </c>
      <c r="D3425" s="301" t="s">
        <v>5370</v>
      </c>
      <c r="E3425" s="301" t="s">
        <v>5371</v>
      </c>
      <c r="F3425" t="str">
        <f t="shared" si="53"/>
        <v>ROSTABPATI; Patientsikkert Sygehus: 811-1682</v>
      </c>
    </row>
    <row r="3426" spans="2:6" x14ac:dyDescent="0.25">
      <c r="B3426" t="s">
        <v>7989</v>
      </c>
      <c r="C3426" s="301" t="s">
        <v>5373</v>
      </c>
      <c r="D3426" s="301" t="s">
        <v>5374</v>
      </c>
      <c r="E3426" s="301" t="s">
        <v>5375</v>
      </c>
      <c r="F3426" t="str">
        <f t="shared" si="53"/>
        <v>ROSTABSO; Socialrådgiverafdelingen - Stab - Rosk.: 811-1685</v>
      </c>
    </row>
    <row r="3427" spans="2:6" x14ac:dyDescent="0.25">
      <c r="B3427" t="s">
        <v>9199</v>
      </c>
      <c r="C3427" s="301" t="s">
        <v>8657</v>
      </c>
      <c r="D3427" s="301" t="s">
        <v>8658</v>
      </c>
      <c r="E3427" s="301" t="s">
        <v>8659</v>
      </c>
      <c r="F3427" t="str">
        <f t="shared" si="53"/>
        <v>ROSTABSTRA; Strategi og Plan. - Stab - Rosk.: 811-1619</v>
      </c>
    </row>
    <row r="3428" spans="2:6" x14ac:dyDescent="0.25">
      <c r="B3428" t="s">
        <v>7969</v>
      </c>
      <c r="C3428" s="301" t="s">
        <v>5314</v>
      </c>
      <c r="D3428" s="301" t="s">
        <v>5315</v>
      </c>
      <c r="E3428" s="301" t="s">
        <v>5316</v>
      </c>
      <c r="F3428" t="str">
        <f t="shared" si="53"/>
        <v>ROSTABØKON; Økonomi og Analyse - Stab - Roskilde: 811-1615</v>
      </c>
    </row>
    <row r="3429" spans="2:6" x14ac:dyDescent="0.25">
      <c r="B3429" t="s">
        <v>7971</v>
      </c>
      <c r="C3429" s="301" t="s">
        <v>5320</v>
      </c>
      <c r="D3429" s="301" t="s">
        <v>5321</v>
      </c>
      <c r="E3429" s="301" t="s">
        <v>563</v>
      </c>
      <c r="F3429" t="str">
        <f t="shared" si="53"/>
        <v>ROSUH; Sjællands Universitetshospital: 811-1641</v>
      </c>
    </row>
    <row r="3430" spans="2:6" x14ac:dyDescent="0.25">
      <c r="B3430" t="s">
        <v>11568</v>
      </c>
      <c r="C3430" s="301" t="s">
        <v>5368</v>
      </c>
      <c r="D3430" s="301" t="s">
        <v>5321</v>
      </c>
      <c r="E3430" s="301" t="s">
        <v>563</v>
      </c>
      <c r="F3430" t="str">
        <f t="shared" si="53"/>
        <v>ROSUH; Sjællands Universitetshospital: 811-1681</v>
      </c>
    </row>
    <row r="3431" spans="2:6" x14ac:dyDescent="0.25">
      <c r="B3431" t="s">
        <v>7991</v>
      </c>
      <c r="C3431" s="301" t="s">
        <v>5379</v>
      </c>
      <c r="D3431" s="301" t="s">
        <v>5380</v>
      </c>
      <c r="E3431" s="301" t="s">
        <v>563</v>
      </c>
      <c r="F3431" t="str">
        <f t="shared" si="53"/>
        <v>ROSUH-b; Sjællands Universitetshospital: 811-1702b</v>
      </c>
    </row>
    <row r="3432" spans="2:6" x14ac:dyDescent="0.25">
      <c r="B3432" t="s">
        <v>7982</v>
      </c>
      <c r="C3432" s="301" t="s">
        <v>5352</v>
      </c>
      <c r="D3432" s="301" t="s">
        <v>5353</v>
      </c>
      <c r="E3432" s="301" t="s">
        <v>563</v>
      </c>
      <c r="F3432" t="str">
        <f t="shared" si="53"/>
        <v>ROSUH-i; Sjællands Universitetshospital: 811-1671i</v>
      </c>
    </row>
    <row r="3433" spans="2:6" x14ac:dyDescent="0.25">
      <c r="B3433" t="s">
        <v>7983</v>
      </c>
      <c r="C3433" s="301" t="s">
        <v>5354</v>
      </c>
      <c r="D3433" s="301" t="s">
        <v>5355</v>
      </c>
      <c r="E3433" s="301" t="s">
        <v>563</v>
      </c>
      <c r="F3433" t="str">
        <f t="shared" si="53"/>
        <v>ROSUH-j; Sjællands Universitetshospital: 811-1671j</v>
      </c>
    </row>
    <row r="3434" spans="2:6" x14ac:dyDescent="0.25">
      <c r="B3434" t="s">
        <v>9076</v>
      </c>
      <c r="C3434" s="301">
        <v>8051962000</v>
      </c>
      <c r="D3434" s="301" t="s">
        <v>8512</v>
      </c>
      <c r="E3434" s="301" t="s">
        <v>4416</v>
      </c>
      <c r="F3434" t="str">
        <f t="shared" si="53"/>
        <v>ROSUH-p; Kristine S. Lundsgaard - Udvikl.valider.: 8051962000</v>
      </c>
    </row>
    <row r="3435" spans="2:6" x14ac:dyDescent="0.25">
      <c r="B3435" t="s">
        <v>9073</v>
      </c>
      <c r="C3435" s="301">
        <v>8051645000</v>
      </c>
      <c r="D3435" s="301" t="s">
        <v>8512</v>
      </c>
      <c r="E3435" s="301" t="s">
        <v>4284</v>
      </c>
      <c r="F3435" t="str">
        <f t="shared" si="53"/>
        <v>ROSUH-p; Marianne Mauritsen Jensen - Tværs om de.: 8051645000</v>
      </c>
    </row>
    <row r="3436" spans="2:6" x14ac:dyDescent="0.25">
      <c r="B3436" t="s">
        <v>9071</v>
      </c>
      <c r="C3436" s="301">
        <v>8051139000</v>
      </c>
      <c r="D3436" s="301" t="s">
        <v>8512</v>
      </c>
      <c r="E3436" s="301" t="s">
        <v>4222</v>
      </c>
      <c r="F3436" t="str">
        <f t="shared" si="53"/>
        <v>ROSUH-p; Solvejg Henneberg Pedersen: 8051139000</v>
      </c>
    </row>
    <row r="3437" spans="2:6" x14ac:dyDescent="0.25">
      <c r="B3437" t="s">
        <v>7847</v>
      </c>
      <c r="C3437" s="301" t="s">
        <v>5027</v>
      </c>
      <c r="D3437" s="301" t="s">
        <v>5028</v>
      </c>
      <c r="E3437" s="301" t="s">
        <v>609</v>
      </c>
      <c r="F3437" t="str">
        <f t="shared" si="53"/>
        <v>ROUROL; Urologisk Afdeling: 105-1080</v>
      </c>
    </row>
    <row r="3438" spans="2:6" x14ac:dyDescent="0.25">
      <c r="B3438" t="s">
        <v>7930</v>
      </c>
      <c r="C3438" s="301" t="s">
        <v>5243</v>
      </c>
      <c r="D3438" s="301" t="s">
        <v>5028</v>
      </c>
      <c r="E3438" s="301" t="s">
        <v>609</v>
      </c>
      <c r="F3438" t="str">
        <f t="shared" si="53"/>
        <v>ROUROL; Urologisk Afdeling: 105-7361</v>
      </c>
    </row>
    <row r="3439" spans="2:6" x14ac:dyDescent="0.25">
      <c r="B3439" t="s">
        <v>7850</v>
      </c>
      <c r="C3439" s="301" t="s">
        <v>5035</v>
      </c>
      <c r="D3439" s="301" t="s">
        <v>5036</v>
      </c>
      <c r="E3439" s="301" t="s">
        <v>5037</v>
      </c>
      <c r="F3439" t="str">
        <f t="shared" si="53"/>
        <v>ROUROLAMBU; Ambulatorium - Urologi - Roskilde: 105-1084</v>
      </c>
    </row>
    <row r="3440" spans="2:6" x14ac:dyDescent="0.25">
      <c r="B3440" t="s">
        <v>7932</v>
      </c>
      <c r="C3440" s="301" t="s">
        <v>5248</v>
      </c>
      <c r="D3440" s="301" t="s">
        <v>5036</v>
      </c>
      <c r="E3440" s="301" t="s">
        <v>5037</v>
      </c>
      <c r="F3440" t="str">
        <f t="shared" si="53"/>
        <v>ROUROLAMBU; Ambulatorium - Urologi - Roskilde: 105-7366</v>
      </c>
    </row>
    <row r="3441" spans="2:6" x14ac:dyDescent="0.25">
      <c r="B3441" t="s">
        <v>7848</v>
      </c>
      <c r="C3441" s="301" t="s">
        <v>5029</v>
      </c>
      <c r="D3441" s="301" t="s">
        <v>5030</v>
      </c>
      <c r="E3441" s="301" t="s">
        <v>5031</v>
      </c>
      <c r="F3441" t="str">
        <f t="shared" si="53"/>
        <v>ROUROLD11; Sengeafsnit D 11 - Urologi - Roskilde: 105-1082</v>
      </c>
    </row>
    <row r="3442" spans="2:6" x14ac:dyDescent="0.25">
      <c r="B3442" t="s">
        <v>10090</v>
      </c>
      <c r="C3442" s="301" t="s">
        <v>5251</v>
      </c>
      <c r="D3442" s="301" t="s">
        <v>5030</v>
      </c>
      <c r="E3442" s="301" t="s">
        <v>5031</v>
      </c>
      <c r="F3442" t="str">
        <f t="shared" si="53"/>
        <v>ROUROLD11; Sengeafsnit D 11 - Urologi - Roskilde: 105-7375</v>
      </c>
    </row>
    <row r="3443" spans="2:6" x14ac:dyDescent="0.25">
      <c r="B3443" t="s">
        <v>10091</v>
      </c>
      <c r="C3443" s="301" t="s">
        <v>5247</v>
      </c>
      <c r="D3443" s="301" t="s">
        <v>5252</v>
      </c>
      <c r="E3443" s="301" t="s">
        <v>5253</v>
      </c>
      <c r="F3443" t="str">
        <f t="shared" si="53"/>
        <v>ROUROLD13; Sengeafsnit D 13 - Urologi - Roskilde: 105-7364</v>
      </c>
    </row>
    <row r="3444" spans="2:6" x14ac:dyDescent="0.25">
      <c r="B3444" t="s">
        <v>7849</v>
      </c>
      <c r="C3444" s="301" t="s">
        <v>5032</v>
      </c>
      <c r="D3444" s="301" t="s">
        <v>5033</v>
      </c>
      <c r="E3444" s="301" t="s">
        <v>5034</v>
      </c>
      <c r="F3444" t="str">
        <f t="shared" si="53"/>
        <v>ROUROLD31; Stoppet enhed (475): 105-1083</v>
      </c>
    </row>
    <row r="3445" spans="2:6" x14ac:dyDescent="0.25">
      <c r="B3445" t="s">
        <v>7994</v>
      </c>
      <c r="C3445" s="301" t="s">
        <v>5384</v>
      </c>
      <c r="D3445" s="301" t="s">
        <v>5385</v>
      </c>
      <c r="E3445" s="301" t="s">
        <v>5386</v>
      </c>
      <c r="F3445" t="str">
        <f t="shared" si="53"/>
        <v>ROUROLFÆLL; Fælles - Urologi - Roskilde: 811-7368</v>
      </c>
    </row>
    <row r="3446" spans="2:6" x14ac:dyDescent="0.25">
      <c r="B3446" t="s">
        <v>7931</v>
      </c>
      <c r="C3446" s="301" t="s">
        <v>5244</v>
      </c>
      <c r="D3446" s="301" t="s">
        <v>5245</v>
      </c>
      <c r="E3446" s="301" t="s">
        <v>5246</v>
      </c>
      <c r="F3446" t="str">
        <f t="shared" si="53"/>
        <v>ROUROLLED; Afsnitsledelse - Urologi - Roskilde: 105-7362</v>
      </c>
    </row>
    <row r="3447" spans="2:6" x14ac:dyDescent="0.25">
      <c r="B3447" t="s">
        <v>7995</v>
      </c>
      <c r="C3447" s="301" t="s">
        <v>5387</v>
      </c>
      <c r="D3447" s="301" t="s">
        <v>5388</v>
      </c>
      <c r="E3447" s="301" t="s">
        <v>5389</v>
      </c>
      <c r="F3447" t="str">
        <f t="shared" si="53"/>
        <v>ROUROLLÆSE; Lægesekretær - Urologi - Roskilde: 811-7369</v>
      </c>
    </row>
    <row r="3448" spans="2:6" x14ac:dyDescent="0.25">
      <c r="B3448" t="s">
        <v>7393</v>
      </c>
      <c r="C3448" s="301">
        <v>8051986000</v>
      </c>
      <c r="D3448" s="301" t="s">
        <v>4282</v>
      </c>
      <c r="E3448" s="301" t="s">
        <v>4428</v>
      </c>
      <c r="F3448" t="str">
        <f t="shared" si="53"/>
        <v>ROUROL-p; Afdelingsledelsen Urologisk afdeling: 8051986000</v>
      </c>
    </row>
    <row r="3449" spans="2:6" x14ac:dyDescent="0.25">
      <c r="B3449" t="s">
        <v>7253</v>
      </c>
      <c r="C3449" s="301">
        <v>8051644000</v>
      </c>
      <c r="D3449" s="301" t="s">
        <v>4282</v>
      </c>
      <c r="E3449" s="301" t="s">
        <v>4283</v>
      </c>
      <c r="F3449" t="str">
        <f t="shared" si="53"/>
        <v>ROUROL-p; Anne Bjerre. Psykisk arbejdsmiljø, omst.: 8051644000</v>
      </c>
    </row>
    <row r="3450" spans="2:6" x14ac:dyDescent="0.25">
      <c r="B3450" t="s">
        <v>11524</v>
      </c>
      <c r="C3450" s="301">
        <v>8081206000</v>
      </c>
      <c r="D3450" s="301" t="s">
        <v>4282</v>
      </c>
      <c r="E3450" s="302" t="s">
        <v>10810</v>
      </c>
      <c r="F3450" t="str">
        <f t="shared" si="53"/>
        <v>ROUROL-p; ANNUUM - Lisbeth Roesen Leinum: 8081206000</v>
      </c>
    </row>
    <row r="3451" spans="2:6" x14ac:dyDescent="0.25">
      <c r="B3451" t="s">
        <v>11432</v>
      </c>
      <c r="C3451" s="301">
        <v>8081107000</v>
      </c>
      <c r="D3451" s="301" t="s">
        <v>4282</v>
      </c>
      <c r="E3451" s="302" t="s">
        <v>10717</v>
      </c>
      <c r="F3451" t="str">
        <f t="shared" si="53"/>
        <v>ROUROL-p; ANNUUM - Naomi Nadler : 8081107000</v>
      </c>
    </row>
    <row r="3452" spans="2:6" x14ac:dyDescent="0.25">
      <c r="B3452" t="s">
        <v>11431</v>
      </c>
      <c r="C3452" s="301">
        <v>8081106000</v>
      </c>
      <c r="D3452" s="301" t="s">
        <v>4282</v>
      </c>
      <c r="E3452" s="301" t="s">
        <v>10716</v>
      </c>
      <c r="F3452" t="str">
        <f t="shared" si="53"/>
        <v>ROUROL-p; ANNUUM - Sarah Hjartbro Bube : 8081106000</v>
      </c>
    </row>
    <row r="3453" spans="2:6" x14ac:dyDescent="0.25">
      <c r="B3453" t="s">
        <v>11255</v>
      </c>
      <c r="C3453" s="307">
        <v>8052736000</v>
      </c>
      <c r="D3453" s="301" t="s">
        <v>4282</v>
      </c>
      <c r="E3453" s="301" t="s">
        <v>10568</v>
      </c>
      <c r="F3453" t="str">
        <f t="shared" si="53"/>
        <v>ROUROL-p; Danskere overlever kræft dårligt: 8052736000</v>
      </c>
    </row>
    <row r="3454" spans="2:6" x14ac:dyDescent="0.25">
      <c r="B3454" t="s">
        <v>11356</v>
      </c>
      <c r="C3454" s="307">
        <v>8052862000</v>
      </c>
      <c r="D3454" s="301" t="s">
        <v>4282</v>
      </c>
      <c r="E3454" s="301" t="s">
        <v>10665</v>
      </c>
      <c r="F3454" t="str">
        <f t="shared" si="53"/>
        <v>ROUROL-p; GAGnostic  v/Nessn Azawi EMN-2021-00490: 8052862000</v>
      </c>
    </row>
    <row r="3455" spans="2:6" x14ac:dyDescent="0.25">
      <c r="B3455" t="s">
        <v>11193</v>
      </c>
      <c r="C3455" s="301">
        <v>8052661000</v>
      </c>
      <c r="D3455" s="301" t="s">
        <v>4282</v>
      </c>
      <c r="E3455" s="304" t="s">
        <v>10507</v>
      </c>
      <c r="F3455" t="str">
        <f t="shared" si="53"/>
        <v>ROUROL-p; Genetisk evaluering v/Nessn H Azawi: 8052661000</v>
      </c>
    </row>
    <row r="3456" spans="2:6" x14ac:dyDescent="0.25">
      <c r="B3456" t="s">
        <v>11223</v>
      </c>
      <c r="C3456" s="301">
        <v>8052694000</v>
      </c>
      <c r="D3456" s="301" t="s">
        <v>4282</v>
      </c>
      <c r="E3456" s="301" t="s">
        <v>10536</v>
      </c>
      <c r="F3456" t="str">
        <f t="shared" si="53"/>
        <v>ROUROL-p; Glycosaminoglycan scores for opfølgning : 8052694000</v>
      </c>
    </row>
    <row r="3457" spans="2:6" x14ac:dyDescent="0.25">
      <c r="B3457" t="s">
        <v>7335</v>
      </c>
      <c r="C3457" s="301">
        <v>8051891000</v>
      </c>
      <c r="D3457" s="301" t="s">
        <v>4282</v>
      </c>
      <c r="E3457" s="301" t="s">
        <v>4369</v>
      </c>
      <c r="F3457" t="str">
        <f t="shared" si="53"/>
        <v>ROUROL-p; Nessn H. Azawi - Amb. Laparo. Nehrectomy: 8051891000</v>
      </c>
    </row>
    <row r="3458" spans="2:6" x14ac:dyDescent="0.25">
      <c r="B3458" t="s">
        <v>7609</v>
      </c>
      <c r="C3458" s="301">
        <v>8052322000</v>
      </c>
      <c r="D3458" s="301" t="s">
        <v>4282</v>
      </c>
      <c r="E3458" s="301" t="s">
        <v>4646</v>
      </c>
      <c r="F3458" t="str">
        <f t="shared" si="53"/>
        <v>ROUROL-p; Nessn H. Azawi, Lavintensitets ekstrako.: 8052322000</v>
      </c>
    </row>
    <row r="3459" spans="2:6" x14ac:dyDescent="0.25">
      <c r="B3459" t="s">
        <v>7511</v>
      </c>
      <c r="C3459" s="301">
        <v>8052171000</v>
      </c>
      <c r="D3459" s="301" t="s">
        <v>4282</v>
      </c>
      <c r="E3459" s="301" t="s">
        <v>4546</v>
      </c>
      <c r="F3459" t="str">
        <f t="shared" si="53"/>
        <v>ROUROL-p; Nessn Htum Majeed Azawi - Bevaret nyref.: 8052171000</v>
      </c>
    </row>
    <row r="3460" spans="2:6" x14ac:dyDescent="0.25">
      <c r="B3460" t="s">
        <v>11401</v>
      </c>
      <c r="C3460" s="301">
        <v>8071155000</v>
      </c>
      <c r="D3460" s="301" t="s">
        <v>4282</v>
      </c>
      <c r="E3460" s="301" t="s">
        <v>10686</v>
      </c>
      <c r="F3460" t="str">
        <f t="shared" si="53"/>
        <v>ROUROL-p; Projekt 3D software udvikling v/Nessn H : 8071155000</v>
      </c>
    </row>
    <row r="3461" spans="2:6" x14ac:dyDescent="0.25">
      <c r="B3461" t="s">
        <v>7689</v>
      </c>
      <c r="C3461" s="301">
        <v>8052429000</v>
      </c>
      <c r="D3461" s="301" t="s">
        <v>4282</v>
      </c>
      <c r="E3461" s="301" t="s">
        <v>4728</v>
      </c>
      <c r="F3461" t="str">
        <f t="shared" si="53"/>
        <v>ROUROL-p; Sarah Hjartbro Bube, Validation and tra.: 8052429000</v>
      </c>
    </row>
    <row r="3462" spans="2:6" x14ac:dyDescent="0.25">
      <c r="B3462" t="s">
        <v>10092</v>
      </c>
      <c r="C3462" s="301">
        <v>8052605000</v>
      </c>
      <c r="D3462" s="301" t="s">
        <v>4282</v>
      </c>
      <c r="E3462" s="301" t="s">
        <v>9691</v>
      </c>
      <c r="F3462" t="str">
        <f t="shared" si="53"/>
        <v>ROUROL-p; The role of the microbiome on the progn.: 8052605000</v>
      </c>
    </row>
    <row r="3463" spans="2:6" x14ac:dyDescent="0.25">
      <c r="B3463" t="s">
        <v>11231</v>
      </c>
      <c r="C3463" s="301">
        <v>8052706000</v>
      </c>
      <c r="D3463" s="301" t="s">
        <v>4282</v>
      </c>
      <c r="E3463" s="301" t="s">
        <v>10543</v>
      </c>
      <c r="F3463" t="str">
        <f t="shared" si="53"/>
        <v>ROUROL-p; The role of the microbiome on the progno: 8052706000</v>
      </c>
    </row>
    <row r="3464" spans="2:6" x14ac:dyDescent="0.25">
      <c r="B3464" t="s">
        <v>7562</v>
      </c>
      <c r="C3464" s="301">
        <v>8052244000</v>
      </c>
      <c r="D3464" s="301" t="s">
        <v>4282</v>
      </c>
      <c r="E3464" s="301" t="s">
        <v>4597</v>
      </c>
      <c r="F3464" t="str">
        <f t="shared" si="53"/>
        <v>ROUROL-p; Zamal Zhaian, Prostvac, Urologisk afd.: 8052244000</v>
      </c>
    </row>
    <row r="3465" spans="2:6" x14ac:dyDescent="0.25">
      <c r="B3465" t="s">
        <v>7858</v>
      </c>
      <c r="C3465" s="301" t="s">
        <v>5060</v>
      </c>
      <c r="D3465" s="301" t="s">
        <v>5061</v>
      </c>
      <c r="E3465" s="301" t="s">
        <v>610</v>
      </c>
      <c r="F3465" t="str">
        <f t="shared" si="53"/>
        <v>ROØJEN; Øjenafdelingen: 105-1201</v>
      </c>
    </row>
    <row r="3466" spans="2:6" x14ac:dyDescent="0.25">
      <c r="B3466" t="s">
        <v>7934</v>
      </c>
      <c r="C3466" s="301" t="s">
        <v>5254</v>
      </c>
      <c r="D3466" s="301" t="s">
        <v>5061</v>
      </c>
      <c r="E3466" s="301" t="s">
        <v>610</v>
      </c>
      <c r="F3466" t="str">
        <f t="shared" si="53"/>
        <v>ROØJEN; Øjenafdelingen: 105-7381</v>
      </c>
    </row>
    <row r="3467" spans="2:6" x14ac:dyDescent="0.25">
      <c r="B3467" t="s">
        <v>11552</v>
      </c>
      <c r="C3467" s="301" t="s">
        <v>10875</v>
      </c>
      <c r="D3467" s="301" t="s">
        <v>10876</v>
      </c>
      <c r="E3467" s="301" t="s">
        <v>10877</v>
      </c>
      <c r="F3467" t="str">
        <f t="shared" ref="F3467:F3530" si="54">CONCATENATE(D3467,";"," ",E3467,":"," ",C3467)</f>
        <v>ROØJENFORS; Driftsmæssig forsk. -Øjenafd.- Rosk. (K): 105-7383</v>
      </c>
    </row>
    <row r="3468" spans="2:6" x14ac:dyDescent="0.25">
      <c r="B3468" t="s">
        <v>7996</v>
      </c>
      <c r="C3468" s="301" t="s">
        <v>5390</v>
      </c>
      <c r="D3468" s="301" t="s">
        <v>5391</v>
      </c>
      <c r="E3468" s="301" t="s">
        <v>5392</v>
      </c>
      <c r="F3468" t="str">
        <f t="shared" si="54"/>
        <v>ROØJENFÆLL; Fælles - Øjenafdeling - Roskilde: 811-7387</v>
      </c>
    </row>
    <row r="3469" spans="2:6" x14ac:dyDescent="0.25">
      <c r="B3469" t="s">
        <v>7935</v>
      </c>
      <c r="C3469" s="301" t="s">
        <v>5255</v>
      </c>
      <c r="D3469" s="301" t="s">
        <v>5256</v>
      </c>
      <c r="E3469" s="301" t="s">
        <v>5257</v>
      </c>
      <c r="F3469" t="str">
        <f t="shared" si="54"/>
        <v>ROØJENLED; Afsnitsledelse - Øjenafdeling - Roskilde: 105-7384</v>
      </c>
    </row>
    <row r="3470" spans="2:6" x14ac:dyDescent="0.25">
      <c r="B3470" t="s">
        <v>7936</v>
      </c>
      <c r="C3470" s="301" t="s">
        <v>5258</v>
      </c>
      <c r="D3470" s="301" t="s">
        <v>5256</v>
      </c>
      <c r="E3470" s="301" t="s">
        <v>5257</v>
      </c>
      <c r="F3470" t="str">
        <f t="shared" si="54"/>
        <v>ROØJENLED; Afsnitsledelse - Øjenafdeling - Roskilde: 105-7385</v>
      </c>
    </row>
    <row r="3471" spans="2:6" x14ac:dyDescent="0.25">
      <c r="B3471" t="s">
        <v>7997</v>
      </c>
      <c r="C3471" s="301" t="s">
        <v>5393</v>
      </c>
      <c r="D3471" s="301" t="s">
        <v>5394</v>
      </c>
      <c r="E3471" s="301" t="s">
        <v>5395</v>
      </c>
      <c r="F3471" t="str">
        <f t="shared" si="54"/>
        <v>ROØJENLÆSE; Lægesekretær - Øjenafdeling - Roskilde: 811-7388</v>
      </c>
    </row>
    <row r="3472" spans="2:6" x14ac:dyDescent="0.25">
      <c r="B3472" t="s">
        <v>7735</v>
      </c>
      <c r="C3472" s="301">
        <v>8052489000</v>
      </c>
      <c r="D3472" s="301" t="s">
        <v>4200</v>
      </c>
      <c r="E3472" s="301" t="s">
        <v>4773</v>
      </c>
      <c r="F3472" t="str">
        <f t="shared" si="54"/>
        <v>ROØJEN-p; Aldersrelateret Makuladegeneration og M.: 8052489000</v>
      </c>
    </row>
    <row r="3473" spans="2:6" x14ac:dyDescent="0.25">
      <c r="B3473" t="s">
        <v>7725</v>
      </c>
      <c r="C3473" s="301">
        <v>8052469000</v>
      </c>
      <c r="D3473" s="301" t="s">
        <v>4200</v>
      </c>
      <c r="E3473" s="301" t="s">
        <v>4763</v>
      </c>
      <c r="F3473" t="str">
        <f t="shared" si="54"/>
        <v>ROØJEN-p; Aldersrelateret makuladegeneration: 8052469000</v>
      </c>
    </row>
    <row r="3474" spans="2:6" x14ac:dyDescent="0.25">
      <c r="B3474" t="s">
        <v>7250</v>
      </c>
      <c r="C3474" s="301">
        <v>8051618000</v>
      </c>
      <c r="D3474" s="301" t="s">
        <v>4200</v>
      </c>
      <c r="E3474" s="301" t="s">
        <v>4279</v>
      </c>
      <c r="F3474" t="str">
        <f t="shared" si="54"/>
        <v>ROØJEN-p; Amardeep Singh - Immun. forandr. RSSF: 8051618000</v>
      </c>
    </row>
    <row r="3475" spans="2:6" x14ac:dyDescent="0.25">
      <c r="B3475" t="s">
        <v>7371</v>
      </c>
      <c r="C3475" s="301">
        <v>8051938000</v>
      </c>
      <c r="D3475" s="301" t="s">
        <v>4200</v>
      </c>
      <c r="E3475" s="301" t="s">
        <v>4405</v>
      </c>
      <c r="F3475" t="str">
        <f t="shared" si="54"/>
        <v>ROØJEN-p; Anita Lippert Hansen - Arb.miljø øjenaf.: 8051938000</v>
      </c>
    </row>
    <row r="3476" spans="2:6" x14ac:dyDescent="0.25">
      <c r="B3476" t="s">
        <v>11440</v>
      </c>
      <c r="C3476" s="301">
        <v>8081115000</v>
      </c>
      <c r="D3476" s="301" t="s">
        <v>4200</v>
      </c>
      <c r="E3476" s="302" t="s">
        <v>10725</v>
      </c>
      <c r="F3476" t="str">
        <f t="shared" si="54"/>
        <v>ROØJEN-p; ANNUUM - Anders Jürs : 8081115000</v>
      </c>
    </row>
    <row r="3477" spans="2:6" x14ac:dyDescent="0.25">
      <c r="B3477" t="s">
        <v>11439</v>
      </c>
      <c r="C3477" s="301">
        <v>8081114000</v>
      </c>
      <c r="D3477" s="301" t="s">
        <v>4200</v>
      </c>
      <c r="E3477" s="302" t="s">
        <v>10724</v>
      </c>
      <c r="F3477" t="str">
        <f t="shared" si="54"/>
        <v>ROØJEN-p; ANNUUM - Charlotte Liisborg : 8081114000</v>
      </c>
    </row>
    <row r="3478" spans="2:6" x14ac:dyDescent="0.25">
      <c r="B3478" t="s">
        <v>11512</v>
      </c>
      <c r="C3478" s="301">
        <v>8081193000</v>
      </c>
      <c r="D3478" s="301" t="s">
        <v>4200</v>
      </c>
      <c r="E3478" s="302" t="s">
        <v>10798</v>
      </c>
      <c r="F3478" t="str">
        <f t="shared" si="54"/>
        <v>ROØJEN-p; ANNUUM - Christopher Rue Molbech: 8081193000</v>
      </c>
    </row>
    <row r="3479" spans="2:6" x14ac:dyDescent="0.25">
      <c r="B3479" t="s">
        <v>11441</v>
      </c>
      <c r="C3479" s="301">
        <v>8081116000</v>
      </c>
      <c r="D3479" s="301" t="s">
        <v>4200</v>
      </c>
      <c r="E3479" s="302" t="s">
        <v>10726</v>
      </c>
      <c r="F3479" t="str">
        <f t="shared" si="54"/>
        <v>ROØJEN-p; ANNUUM - Jenni Villarruel Hinnerskov: 8081116000</v>
      </c>
    </row>
    <row r="3480" spans="2:6" x14ac:dyDescent="0.25">
      <c r="B3480" t="s">
        <v>11442</v>
      </c>
      <c r="C3480" s="301">
        <v>8081117000</v>
      </c>
      <c r="D3480" s="301" t="s">
        <v>4200</v>
      </c>
      <c r="E3480" s="302" t="s">
        <v>10727</v>
      </c>
      <c r="F3480" t="str">
        <f t="shared" si="54"/>
        <v>ROØJEN-p; ANNUUM - Thomas Bjerregaard : 8081117000</v>
      </c>
    </row>
    <row r="3481" spans="2:6" x14ac:dyDescent="0.25">
      <c r="B3481" t="s">
        <v>11499</v>
      </c>
      <c r="C3481" s="301">
        <v>8081180000</v>
      </c>
      <c r="D3481" s="301" t="s">
        <v>4200</v>
      </c>
      <c r="E3481" s="302" t="s">
        <v>10785</v>
      </c>
      <c r="F3481" t="str">
        <f t="shared" si="54"/>
        <v>ROØJEN-p; ANNUUM - Thomas R J Forshaw: 8081180000</v>
      </c>
    </row>
    <row r="3482" spans="2:6" x14ac:dyDescent="0.25">
      <c r="B3482" t="s">
        <v>7353</v>
      </c>
      <c r="C3482" s="301">
        <v>8051911000</v>
      </c>
      <c r="D3482" s="301" t="s">
        <v>4200</v>
      </c>
      <c r="E3482" s="301" t="s">
        <v>4387</v>
      </c>
      <c r="F3482" t="str">
        <f t="shared" si="54"/>
        <v>ROØJEN-p; Christopher Madelung - regulatoriske...: 8051911000</v>
      </c>
    </row>
    <row r="3483" spans="2:6" x14ac:dyDescent="0.25">
      <c r="B3483" t="s">
        <v>7534</v>
      </c>
      <c r="C3483" s="301">
        <v>8052197000</v>
      </c>
      <c r="D3483" s="301" t="s">
        <v>4200</v>
      </c>
      <c r="E3483" s="301" t="s">
        <v>4569</v>
      </c>
      <c r="F3483" t="str">
        <f t="shared" si="54"/>
        <v>ROØJEN-p; Christopher Rue Molbech - Den inflammat.: 8052197000</v>
      </c>
    </row>
    <row r="3484" spans="2:6" x14ac:dyDescent="0.25">
      <c r="B3484" t="s">
        <v>10095</v>
      </c>
      <c r="C3484" s="301">
        <v>8052603000</v>
      </c>
      <c r="D3484" s="301" t="s">
        <v>4200</v>
      </c>
      <c r="E3484" s="303" t="s">
        <v>9694</v>
      </c>
      <c r="F3484" t="str">
        <f t="shared" si="54"/>
        <v>ROØJEN-p; Development of targeted therapy to pati.: 8052603000</v>
      </c>
    </row>
    <row r="3485" spans="2:6" x14ac:dyDescent="0.25">
      <c r="B3485" t="s">
        <v>7641</v>
      </c>
      <c r="C3485" s="301">
        <v>8052366000</v>
      </c>
      <c r="D3485" s="301" t="s">
        <v>4200</v>
      </c>
      <c r="E3485" s="301" t="s">
        <v>4679</v>
      </c>
      <c r="F3485" t="str">
        <f t="shared" si="54"/>
        <v>ROØJEN-p; E Caroline Schmidt Laugesen, OMASPECT : 8052366000</v>
      </c>
    </row>
    <row r="3486" spans="2:6" x14ac:dyDescent="0.25">
      <c r="B3486" t="s">
        <v>7231</v>
      </c>
      <c r="C3486" s="301">
        <v>8051505000</v>
      </c>
      <c r="D3486" s="301" t="s">
        <v>4200</v>
      </c>
      <c r="E3486" s="301" t="s">
        <v>4258</v>
      </c>
      <c r="F3486" t="str">
        <f t="shared" si="54"/>
        <v>ROØJEN-p; Eksternt: Afdelingsledelsen, Øjenafdeli.: 8051505000</v>
      </c>
    </row>
    <row r="3487" spans="2:6" x14ac:dyDescent="0.25">
      <c r="B3487" t="s">
        <v>10093</v>
      </c>
      <c r="C3487" s="301">
        <v>8052585000</v>
      </c>
      <c r="D3487" s="301" t="s">
        <v>4200</v>
      </c>
      <c r="E3487" s="303" t="s">
        <v>9692</v>
      </c>
      <c r="F3487" t="str">
        <f t="shared" si="54"/>
        <v>ROØJEN-p; Establishing - Anders Jürs (18-001087): 8052585000</v>
      </c>
    </row>
    <row r="3488" spans="2:6" x14ac:dyDescent="0.25">
      <c r="B3488" t="s">
        <v>10096</v>
      </c>
      <c r="C3488" s="301">
        <v>8071144000</v>
      </c>
      <c r="D3488" s="301" t="s">
        <v>4200</v>
      </c>
      <c r="E3488" s="301" t="s">
        <v>9695</v>
      </c>
      <c r="F3488" t="str">
        <f t="shared" si="54"/>
        <v>ROØJEN-p; Faricimab v/Torben Lykke Sørensen (19-0.: 8071144000</v>
      </c>
    </row>
    <row r="3489" spans="2:6" x14ac:dyDescent="0.25">
      <c r="B3489" t="s">
        <v>7295</v>
      </c>
      <c r="C3489" s="301">
        <v>8051841000</v>
      </c>
      <c r="D3489" s="301" t="s">
        <v>4200</v>
      </c>
      <c r="E3489" s="301" t="s">
        <v>4328</v>
      </c>
      <c r="F3489" t="str">
        <f t="shared" si="54"/>
        <v>ROØJEN-p; Imm. karakteristik af aldringsfænomener: 8051841000</v>
      </c>
    </row>
    <row r="3490" spans="2:6" x14ac:dyDescent="0.25">
      <c r="B3490" t="s">
        <v>7281</v>
      </c>
      <c r="C3490" s="301">
        <v>8051769000</v>
      </c>
      <c r="D3490" s="301" t="s">
        <v>4200</v>
      </c>
      <c r="E3490" s="301" t="s">
        <v>4314</v>
      </c>
      <c r="F3490" t="str">
        <f t="shared" si="54"/>
        <v>ROØJEN-p; Inger Christien Munch - AMD Ident. gen.: 8051769000</v>
      </c>
    </row>
    <row r="3491" spans="2:6" x14ac:dyDescent="0.25">
      <c r="B3491" t="s">
        <v>7498</v>
      </c>
      <c r="C3491" s="301">
        <v>8052152000</v>
      </c>
      <c r="D3491" s="301" t="s">
        <v>4200</v>
      </c>
      <c r="E3491" s="301" t="s">
        <v>4534</v>
      </c>
      <c r="F3491" t="str">
        <f t="shared" si="54"/>
        <v>ROØJEN-p; Inger Christine Munch - Multibit Synste.: 8052152000</v>
      </c>
    </row>
    <row r="3492" spans="2:6" x14ac:dyDescent="0.25">
      <c r="B3492" t="s">
        <v>7368</v>
      </c>
      <c r="C3492" s="301">
        <v>8051934000</v>
      </c>
      <c r="D3492" s="301" t="s">
        <v>4200</v>
      </c>
      <c r="E3492" s="301" t="s">
        <v>4402</v>
      </c>
      <c r="F3492" t="str">
        <f t="shared" si="54"/>
        <v>ROØJEN-p; Inger Munch - OPH1003: 8051934000</v>
      </c>
    </row>
    <row r="3493" spans="2:6" x14ac:dyDescent="0.25">
      <c r="B3493" t="s">
        <v>7363</v>
      </c>
      <c r="C3493" s="301">
        <v>8051924000</v>
      </c>
      <c r="D3493" s="301" t="s">
        <v>4200</v>
      </c>
      <c r="E3493" s="301" t="s">
        <v>4397</v>
      </c>
      <c r="F3493" t="str">
        <f t="shared" si="54"/>
        <v>ROØJEN-p; Inger Munch - SALT: 8051924000</v>
      </c>
    </row>
    <row r="3494" spans="2:6" x14ac:dyDescent="0.25">
      <c r="B3494" t="s">
        <v>7356</v>
      </c>
      <c r="C3494" s="301">
        <v>8051915000</v>
      </c>
      <c r="D3494" s="301" t="s">
        <v>4200</v>
      </c>
      <c r="E3494" s="301" t="s">
        <v>4390</v>
      </c>
      <c r="F3494" t="str">
        <f t="shared" si="54"/>
        <v>ROØJEN-p; Inger Munch - TREND: 8051915000</v>
      </c>
    </row>
    <row r="3495" spans="2:6" x14ac:dyDescent="0.25">
      <c r="B3495" t="s">
        <v>7520</v>
      </c>
      <c r="C3495" s="301">
        <v>8052182000</v>
      </c>
      <c r="D3495" s="301" t="s">
        <v>4200</v>
      </c>
      <c r="E3495" s="301" t="s">
        <v>4556</v>
      </c>
      <c r="F3495" t="str">
        <f t="shared" si="54"/>
        <v>ROØJEN-p; Inger Munch Harrier-Øjenafd.-Eksternt: 8052182000</v>
      </c>
    </row>
    <row r="3496" spans="2:6" x14ac:dyDescent="0.25">
      <c r="B3496" t="s">
        <v>7426</v>
      </c>
      <c r="C3496" s="301">
        <v>8052054000</v>
      </c>
      <c r="D3496" s="301" t="s">
        <v>4200</v>
      </c>
      <c r="E3496" s="301" t="s">
        <v>4463</v>
      </c>
      <c r="F3496" t="str">
        <f t="shared" si="54"/>
        <v>ROØJEN-p; Inger Munck -CHROMA 29176, Øjenafd. (15.: 8052054000</v>
      </c>
    </row>
    <row r="3497" spans="2:6" x14ac:dyDescent="0.25">
      <c r="B3497" t="s">
        <v>11528</v>
      </c>
      <c r="C3497" s="301">
        <v>8107022000</v>
      </c>
      <c r="D3497" s="301" t="s">
        <v>4200</v>
      </c>
      <c r="E3497" s="304" t="s">
        <v>10815</v>
      </c>
      <c r="F3497" t="str">
        <f t="shared" si="54"/>
        <v>ROØJEN-p; Kan du se  fremtiden v/Torben L Sørensen: 8107022000</v>
      </c>
    </row>
    <row r="3498" spans="2:6" x14ac:dyDescent="0.25">
      <c r="B3498" t="s">
        <v>11254</v>
      </c>
      <c r="C3498" s="307">
        <v>8052735000</v>
      </c>
      <c r="D3498" s="301" t="s">
        <v>4200</v>
      </c>
      <c r="E3498" s="301" t="s">
        <v>10567</v>
      </c>
      <c r="F3498" t="str">
        <f t="shared" si="54"/>
        <v>ROØJEN-p; Karakterisering af inflammation og neuro: 8052735000</v>
      </c>
    </row>
    <row r="3499" spans="2:6" x14ac:dyDescent="0.25">
      <c r="B3499" t="s">
        <v>10097</v>
      </c>
      <c r="C3499" s="301">
        <v>8071147000</v>
      </c>
      <c r="D3499" s="301" t="s">
        <v>4200</v>
      </c>
      <c r="E3499" s="301" t="s">
        <v>9696</v>
      </c>
      <c r="F3499" t="str">
        <f t="shared" si="54"/>
        <v>ROØJEN-p; KBH-1802 v/Torben Lykke Sørensen : 8071147000</v>
      </c>
    </row>
    <row r="3500" spans="2:6" x14ac:dyDescent="0.25">
      <c r="B3500" t="s">
        <v>9099</v>
      </c>
      <c r="C3500" s="301">
        <v>8052513000</v>
      </c>
      <c r="D3500" s="301" t="s">
        <v>4200</v>
      </c>
      <c r="E3500" s="301" t="s">
        <v>8529</v>
      </c>
      <c r="F3500" t="str">
        <f t="shared" si="54"/>
        <v>ROØJEN-p; KITE – RTH258B2302 v/Caroline Schmidt L.: 8052513000</v>
      </c>
    </row>
    <row r="3501" spans="2:6" x14ac:dyDescent="0.25">
      <c r="B3501" t="s">
        <v>7191</v>
      </c>
      <c r="C3501" s="301">
        <v>8051109000</v>
      </c>
      <c r="D3501" s="301" t="s">
        <v>4200</v>
      </c>
      <c r="E3501" s="301" t="s">
        <v>4201</v>
      </c>
      <c r="F3501" t="str">
        <f t="shared" si="54"/>
        <v>ROØJEN-p; Lene Mundt: 8051109000</v>
      </c>
    </row>
    <row r="3502" spans="2:6" x14ac:dyDescent="0.25">
      <c r="B3502" t="s">
        <v>7406</v>
      </c>
      <c r="C3502" s="301">
        <v>8052006000</v>
      </c>
      <c r="D3502" s="301" t="s">
        <v>4200</v>
      </c>
      <c r="E3502" s="301" t="s">
        <v>4443</v>
      </c>
      <c r="F3502" t="str">
        <f t="shared" si="54"/>
        <v>ROØJEN-p; Lisbeth Sandfeld - Synsscreening hos fø.: 8052006000</v>
      </c>
    </row>
    <row r="3503" spans="2:6" x14ac:dyDescent="0.25">
      <c r="B3503" t="s">
        <v>7257</v>
      </c>
      <c r="C3503" s="301">
        <v>8051655000</v>
      </c>
      <c r="D3503" s="301" t="s">
        <v>4200</v>
      </c>
      <c r="E3503" s="301" t="s">
        <v>4288</v>
      </c>
      <c r="F3503" t="str">
        <f t="shared" si="54"/>
        <v>ROØJEN-p; Mads K. Falk - Kemokiner: 8051655000</v>
      </c>
    </row>
    <row r="3504" spans="2:6" x14ac:dyDescent="0.25">
      <c r="B3504" t="s">
        <v>7397</v>
      </c>
      <c r="C3504" s="301">
        <v>8051990000</v>
      </c>
      <c r="D3504" s="301" t="s">
        <v>4200</v>
      </c>
      <c r="E3504" s="301" t="s">
        <v>4432</v>
      </c>
      <c r="F3504" t="str">
        <f t="shared" si="54"/>
        <v>ROØJEN-p; Marie Krogh Nielsen - Aldersrelateret m.: 8051990000</v>
      </c>
    </row>
    <row r="3505" spans="2:6" x14ac:dyDescent="0.25">
      <c r="B3505" t="s">
        <v>7215</v>
      </c>
      <c r="C3505" s="301">
        <v>8051225000</v>
      </c>
      <c r="D3505" s="301" t="s">
        <v>4200</v>
      </c>
      <c r="E3505" s="301" t="s">
        <v>4241</v>
      </c>
      <c r="F3505" t="str">
        <f t="shared" si="54"/>
        <v>ROØJEN-p; Marie Krogh Nielsen - Aldersrelateret: 8051225000</v>
      </c>
    </row>
    <row r="3506" spans="2:6" x14ac:dyDescent="0.25">
      <c r="B3506" t="s">
        <v>7461</v>
      </c>
      <c r="C3506" s="301">
        <v>8052107000</v>
      </c>
      <c r="D3506" s="301" t="s">
        <v>4200</v>
      </c>
      <c r="E3506" s="301" t="s">
        <v>4496</v>
      </c>
      <c r="F3506" t="str">
        <f t="shared" si="54"/>
        <v>ROØJEN-p; Miriam Kolko - The Efficacy and Safety: 8052107000</v>
      </c>
    </row>
    <row r="3507" spans="2:6" x14ac:dyDescent="0.25">
      <c r="B3507" t="s">
        <v>9175</v>
      </c>
      <c r="C3507" s="301">
        <v>8107013000</v>
      </c>
      <c r="D3507" s="301" t="s">
        <v>4200</v>
      </c>
      <c r="E3507" s="301" t="s">
        <v>8605</v>
      </c>
      <c r="F3507" t="str">
        <f t="shared" si="54"/>
        <v>ROØJEN-p; NorDig Health – Øjenafdelingen v/Torben: 8107013000</v>
      </c>
    </row>
    <row r="3508" spans="2:6" x14ac:dyDescent="0.25">
      <c r="B3508" t="s">
        <v>11243</v>
      </c>
      <c r="C3508" s="307">
        <v>8052722000</v>
      </c>
      <c r="D3508" s="301" t="s">
        <v>4200</v>
      </c>
      <c r="E3508" s="301" t="s">
        <v>10556</v>
      </c>
      <c r="F3508" t="str">
        <f t="shared" si="54"/>
        <v>ROØJEN-p; Opsporing og hjemmemonitorering af alder: 8052722000</v>
      </c>
    </row>
    <row r="3509" spans="2:6" x14ac:dyDescent="0.25">
      <c r="B3509" t="s">
        <v>11405</v>
      </c>
      <c r="C3509" s="301">
        <v>8071165000</v>
      </c>
      <c r="D3509" s="301" t="s">
        <v>4200</v>
      </c>
      <c r="E3509" s="301" t="s">
        <v>10690</v>
      </c>
      <c r="F3509" t="str">
        <f t="shared" si="54"/>
        <v>ROØJEN-p; Projekt GR41987 v/Caroline S. Laugesen: 8071165000</v>
      </c>
    </row>
    <row r="3510" spans="2:6" x14ac:dyDescent="0.25">
      <c r="B3510" t="s">
        <v>9161</v>
      </c>
      <c r="C3510" s="301">
        <v>8071127000</v>
      </c>
      <c r="D3510" s="301" t="s">
        <v>4200</v>
      </c>
      <c r="E3510" s="301" t="s">
        <v>8590</v>
      </c>
      <c r="F3510" t="str">
        <f t="shared" si="54"/>
        <v>ROØJEN-p; RHINE v/Caroline Laugesen (19-000046): 8071127000</v>
      </c>
    </row>
    <row r="3511" spans="2:6" x14ac:dyDescent="0.25">
      <c r="B3511" t="s">
        <v>7482</v>
      </c>
      <c r="C3511" s="301">
        <v>8052136000</v>
      </c>
      <c r="D3511" s="301" t="s">
        <v>4200</v>
      </c>
      <c r="E3511" s="301" t="s">
        <v>4518</v>
      </c>
      <c r="F3511" t="str">
        <f t="shared" si="54"/>
        <v>ROØJEN-p; Rupali Vohra - Forståelse af indre reti.: 8052136000</v>
      </c>
    </row>
    <row r="3512" spans="2:6" x14ac:dyDescent="0.25">
      <c r="B3512" t="s">
        <v>11296</v>
      </c>
      <c r="C3512" s="307">
        <v>8052792000</v>
      </c>
      <c r="D3512" s="301" t="s">
        <v>4200</v>
      </c>
      <c r="E3512" s="301" t="s">
        <v>10608</v>
      </c>
      <c r="F3512" t="str">
        <f t="shared" si="54"/>
        <v>ROØJEN-p; Scolarstipendium. Alexander Kai Thomsen: 8052792000</v>
      </c>
    </row>
    <row r="3513" spans="2:6" x14ac:dyDescent="0.25">
      <c r="B3513" t="s">
        <v>10098</v>
      </c>
      <c r="C3513" s="301" t="s">
        <v>9697</v>
      </c>
      <c r="D3513" s="301" t="s">
        <v>4200</v>
      </c>
      <c r="E3513" s="301" t="s">
        <v>9698</v>
      </c>
      <c r="F3513" t="str">
        <f t="shared" si="54"/>
        <v>ROØJEN-p; Steno - SUH Øjenafdelingen: 7395-1583</v>
      </c>
    </row>
    <row r="3514" spans="2:6" x14ac:dyDescent="0.25">
      <c r="B3514" t="s">
        <v>10094</v>
      </c>
      <c r="C3514" s="301">
        <v>8052587000</v>
      </c>
      <c r="D3514" s="301" t="s">
        <v>4200</v>
      </c>
      <c r="E3514" s="303" t="s">
        <v>9693</v>
      </c>
      <c r="F3514" t="str">
        <f t="shared" si="54"/>
        <v>ROØJEN-p; Sundhedskompetencer hos patienter med: 8052587000</v>
      </c>
    </row>
    <row r="3515" spans="2:6" x14ac:dyDescent="0.25">
      <c r="B3515" t="s">
        <v>7628</v>
      </c>
      <c r="C3515" s="301">
        <v>8052350000</v>
      </c>
      <c r="D3515" s="301" t="s">
        <v>4200</v>
      </c>
      <c r="E3515" s="301" t="s">
        <v>4666</v>
      </c>
      <c r="F3515" t="str">
        <f t="shared" si="54"/>
        <v>ROØJEN-p; Thomas Forshaw, Grå stær operation ved: 8052350000</v>
      </c>
    </row>
    <row r="3516" spans="2:6" x14ac:dyDescent="0.25">
      <c r="B3516" t="s">
        <v>7690</v>
      </c>
      <c r="C3516" s="301">
        <v>8052430000</v>
      </c>
      <c r="D3516" s="301" t="s">
        <v>4200</v>
      </c>
      <c r="E3516" s="301" t="s">
        <v>4666</v>
      </c>
      <c r="F3516" t="str">
        <f t="shared" si="54"/>
        <v>ROØJEN-p; Thomas Forshaw, Grå stær operation ved: 8052430000</v>
      </c>
    </row>
    <row r="3517" spans="2:6" x14ac:dyDescent="0.25">
      <c r="B3517" t="s">
        <v>7349</v>
      </c>
      <c r="C3517" s="301">
        <v>8051907000</v>
      </c>
      <c r="D3517" s="301" t="s">
        <v>4200</v>
      </c>
      <c r="E3517" s="301" t="s">
        <v>4383</v>
      </c>
      <c r="F3517" t="str">
        <f t="shared" si="54"/>
        <v>ROØJEN-p; Torben L. Sørensen - Genekspressionsan.: 8051907000</v>
      </c>
    </row>
    <row r="3518" spans="2:6" x14ac:dyDescent="0.25">
      <c r="B3518" t="s">
        <v>7239</v>
      </c>
      <c r="C3518" s="301">
        <v>8051539000</v>
      </c>
      <c r="D3518" s="301" t="s">
        <v>4200</v>
      </c>
      <c r="E3518" s="301" t="s">
        <v>4267</v>
      </c>
      <c r="F3518" t="str">
        <f t="shared" si="54"/>
        <v>ROØJEN-p; Torben L. Sørensen - Øjenforskning: 8051539000</v>
      </c>
    </row>
    <row r="3519" spans="2:6" x14ac:dyDescent="0.25">
      <c r="B3519" t="s">
        <v>7589</v>
      </c>
      <c r="C3519" s="301">
        <v>8052289000</v>
      </c>
      <c r="D3519" s="301" t="s">
        <v>4200</v>
      </c>
      <c r="E3519" s="301" t="s">
        <v>4625</v>
      </c>
      <c r="F3519" t="str">
        <f t="shared" si="54"/>
        <v>ROØJEN-p; Torben Lykke Sørensen, Forskningsfremme.: 8052289000</v>
      </c>
    </row>
    <row r="3520" spans="2:6" x14ac:dyDescent="0.25">
      <c r="B3520" t="s">
        <v>7668</v>
      </c>
      <c r="C3520" s="301">
        <v>8052404000</v>
      </c>
      <c r="D3520" s="301" t="s">
        <v>4200</v>
      </c>
      <c r="E3520" s="301" t="s">
        <v>4707</v>
      </c>
      <c r="F3520" t="str">
        <f t="shared" si="54"/>
        <v>ROØJEN-p; Torben Lykke Sørensen, SAPPHIRE  (17-00.: 8052404000</v>
      </c>
    </row>
    <row r="3521" spans="2:6" x14ac:dyDescent="0.25">
      <c r="B3521" t="s">
        <v>7667</v>
      </c>
      <c r="C3521" s="301">
        <v>8052403000</v>
      </c>
      <c r="D3521" s="301" t="s">
        <v>4200</v>
      </c>
      <c r="E3521" s="301" t="s">
        <v>4706</v>
      </c>
      <c r="F3521" t="str">
        <f t="shared" si="54"/>
        <v>ROØJEN-p; Torben Lykke Sørensen,Oculis (17-001024): 8052403000</v>
      </c>
    </row>
    <row r="3522" spans="2:6" x14ac:dyDescent="0.25">
      <c r="B3522" t="s">
        <v>7274</v>
      </c>
      <c r="C3522" s="301">
        <v>8051728000</v>
      </c>
      <c r="D3522" s="301" t="s">
        <v>4200</v>
      </c>
      <c r="E3522" s="301" t="s">
        <v>4307</v>
      </c>
      <c r="F3522" t="str">
        <f t="shared" si="54"/>
        <v>ROØJEN-p; Troels Brynskov - Diabetisk retinopati: 8051728000</v>
      </c>
    </row>
    <row r="3523" spans="2:6" x14ac:dyDescent="0.25">
      <c r="B3523" t="s">
        <v>11244</v>
      </c>
      <c r="C3523" s="307">
        <v>8052723000</v>
      </c>
      <c r="D3523" s="301" t="s">
        <v>4200</v>
      </c>
      <c r="E3523" s="301" t="s">
        <v>10557</v>
      </c>
      <c r="F3523" t="str">
        <f t="shared" si="54"/>
        <v>ROØJEN-p; Vagus nerve aktivitet ved aldersrelatere: 8052723000</v>
      </c>
    </row>
    <row r="3524" spans="2:6" x14ac:dyDescent="0.25">
      <c r="B3524" t="s">
        <v>9100</v>
      </c>
      <c r="C3524" s="301">
        <v>8052514000</v>
      </c>
      <c r="D3524" s="301" t="s">
        <v>4200</v>
      </c>
      <c r="E3524" s="301" t="s">
        <v>8530</v>
      </c>
      <c r="F3524" t="str">
        <f t="shared" si="54"/>
        <v>ROØJEN-p; Våd AMD (Veluxfonden) v/Torben Lykke Sø.: 8052514000</v>
      </c>
    </row>
    <row r="3525" spans="2:6" x14ac:dyDescent="0.25">
      <c r="B3525" t="s">
        <v>7378</v>
      </c>
      <c r="C3525" s="301">
        <v>8051950000</v>
      </c>
      <c r="D3525" s="301" t="s">
        <v>4200</v>
      </c>
      <c r="E3525" s="301" t="s">
        <v>4412</v>
      </c>
      <c r="F3525" t="str">
        <f t="shared" si="54"/>
        <v>ROØJEN-p; Yousif Subhi - AMD og PCV. Et immunolog.: 8051950000</v>
      </c>
    </row>
    <row r="3526" spans="2:6" x14ac:dyDescent="0.25">
      <c r="B3526" t="s">
        <v>7857</v>
      </c>
      <c r="C3526" s="301" t="s">
        <v>5057</v>
      </c>
      <c r="D3526" s="301" t="s">
        <v>5058</v>
      </c>
      <c r="E3526" s="301" t="s">
        <v>5059</v>
      </c>
      <c r="F3526" t="str">
        <f t="shared" si="54"/>
        <v>ROØNH; Øre/Næse/Hals/Kæbe Afdeling - Roskilde: 105-1190</v>
      </c>
    </row>
    <row r="3527" spans="2:6" x14ac:dyDescent="0.25">
      <c r="B3527" t="s">
        <v>7185</v>
      </c>
      <c r="C3527" s="306" t="s">
        <v>4187</v>
      </c>
      <c r="D3527" s="301" t="s">
        <v>4188</v>
      </c>
      <c r="E3527" s="301" t="s">
        <v>4189</v>
      </c>
      <c r="F3527" t="str">
        <f t="shared" si="54"/>
        <v>RÅDOGNÆVN; Råd og Nævn: 802-6401-1</v>
      </c>
    </row>
    <row r="3528" spans="2:6" x14ac:dyDescent="0.25">
      <c r="B3528" t="s">
        <v>8031</v>
      </c>
      <c r="C3528" s="301" t="s">
        <v>5466</v>
      </c>
      <c r="D3528" s="301" t="s">
        <v>5467</v>
      </c>
      <c r="E3528" s="301" t="s">
        <v>5468</v>
      </c>
      <c r="F3528" t="str">
        <f t="shared" si="54"/>
        <v>SFDAG; Dagtilbud: 4101-4148</v>
      </c>
    </row>
    <row r="3529" spans="2:6" x14ac:dyDescent="0.25">
      <c r="B3529" t="s">
        <v>8032</v>
      </c>
      <c r="C3529" s="301" t="s">
        <v>5469</v>
      </c>
      <c r="D3529" s="301" t="s">
        <v>5470</v>
      </c>
      <c r="E3529" s="301" t="s">
        <v>5471</v>
      </c>
      <c r="F3529" t="str">
        <f t="shared" si="54"/>
        <v>SFSKOLE; SF Intern skole: 4113-4147</v>
      </c>
    </row>
    <row r="3530" spans="2:6" x14ac:dyDescent="0.25">
      <c r="B3530" t="s">
        <v>8026</v>
      </c>
      <c r="C3530" s="301" t="s">
        <v>5453</v>
      </c>
      <c r="D3530" s="301" t="s">
        <v>5454</v>
      </c>
      <c r="E3530" s="301" t="s">
        <v>301</v>
      </c>
      <c r="F3530" t="str">
        <f t="shared" si="54"/>
        <v>SFSTEVNSFO; Stevnsfortet: 4100-4141</v>
      </c>
    </row>
    <row r="3531" spans="2:6" x14ac:dyDescent="0.25">
      <c r="B3531" t="s">
        <v>8030</v>
      </c>
      <c r="C3531" s="301" t="s">
        <v>5464</v>
      </c>
      <c r="D3531" s="301" t="s">
        <v>5465</v>
      </c>
      <c r="E3531" s="301" t="s">
        <v>301</v>
      </c>
      <c r="F3531" t="str">
        <f t="shared" ref="F3531:F3594" si="55">CONCATENATE(D3531,";"," ",E3531,":"," ",C3531)</f>
        <v>SFSTEVNSFO-b; Stevnsfortet: 4101-4146b</v>
      </c>
    </row>
    <row r="3532" spans="2:6" x14ac:dyDescent="0.25">
      <c r="B3532" t="s">
        <v>8023</v>
      </c>
      <c r="C3532" s="301">
        <v>8500040002</v>
      </c>
      <c r="D3532" s="301" t="s">
        <v>5449</v>
      </c>
      <c r="E3532" s="301" t="s">
        <v>5450</v>
      </c>
      <c r="F3532" t="str">
        <f t="shared" si="55"/>
        <v>SFSTEVNSFO-p; Kognitiv Forbehandling: 8500040002</v>
      </c>
    </row>
    <row r="3533" spans="2:6" x14ac:dyDescent="0.25">
      <c r="B3533" t="s">
        <v>8025</v>
      </c>
      <c r="C3533" s="301">
        <v>8500040005</v>
      </c>
      <c r="D3533" s="301" t="s">
        <v>5449</v>
      </c>
      <c r="E3533" s="301" t="s">
        <v>5452</v>
      </c>
      <c r="F3533" t="str">
        <f t="shared" si="55"/>
        <v>SFSTEVNSFO-p; Kognitiv Uddannelse: 8500040005</v>
      </c>
    </row>
    <row r="3534" spans="2:6" x14ac:dyDescent="0.25">
      <c r="B3534" t="s">
        <v>8024</v>
      </c>
      <c r="C3534" s="301">
        <v>8500040003</v>
      </c>
      <c r="D3534" s="301" t="s">
        <v>5449</v>
      </c>
      <c r="E3534" s="301" t="s">
        <v>5451</v>
      </c>
      <c r="F3534" t="str">
        <f t="shared" si="55"/>
        <v>SFSTEVNSFO-p; Styrket uddannelsesindsats: 8500040003</v>
      </c>
    </row>
    <row r="3535" spans="2:6" x14ac:dyDescent="0.25">
      <c r="B3535" t="s">
        <v>8028</v>
      </c>
      <c r="C3535" s="301" t="s">
        <v>5458</v>
      </c>
      <c r="D3535" s="301" t="s">
        <v>5459</v>
      </c>
      <c r="E3535" s="301" t="s">
        <v>5460</v>
      </c>
      <c r="F3535" t="str">
        <f t="shared" si="55"/>
        <v>SFSYD; Afdeling Syd: 4101-4143</v>
      </c>
    </row>
    <row r="3536" spans="2:6" x14ac:dyDescent="0.25">
      <c r="B3536" t="s">
        <v>8029</v>
      </c>
      <c r="C3536" s="301" t="s">
        <v>5461</v>
      </c>
      <c r="D3536" s="301" t="s">
        <v>5462</v>
      </c>
      <c r="E3536" s="301" t="s">
        <v>5463</v>
      </c>
      <c r="F3536" t="str">
        <f t="shared" si="55"/>
        <v>SFVEST; Afdeling Vest: 4101-4144</v>
      </c>
    </row>
    <row r="3537" spans="2:6" x14ac:dyDescent="0.25">
      <c r="B3537" t="s">
        <v>8027</v>
      </c>
      <c r="C3537" s="301" t="s">
        <v>5455</v>
      </c>
      <c r="D3537" s="301" t="s">
        <v>5456</v>
      </c>
      <c r="E3537" s="301" t="s">
        <v>5457</v>
      </c>
      <c r="F3537" t="str">
        <f t="shared" si="55"/>
        <v>SFØST; Afdeling Øst: 4101-4142</v>
      </c>
    </row>
    <row r="3538" spans="2:6" x14ac:dyDescent="0.25">
      <c r="B3538" t="s">
        <v>5887</v>
      </c>
      <c r="C3538" s="301" t="s">
        <v>1153</v>
      </c>
      <c r="D3538" s="301" t="s">
        <v>1154</v>
      </c>
      <c r="E3538" s="301" t="s">
        <v>1155</v>
      </c>
      <c r="F3538" t="str">
        <f t="shared" si="55"/>
        <v>SJBIOKFÆHO; Fæl.-Kl. Biokemi-Sundhedscent. Odsherred: 107-1489</v>
      </c>
    </row>
    <row r="3539" spans="2:6" x14ac:dyDescent="0.25">
      <c r="B3539" t="s">
        <v>8011</v>
      </c>
      <c r="C3539" s="301" t="s">
        <v>5422</v>
      </c>
      <c r="D3539" s="301" t="s">
        <v>5423</v>
      </c>
      <c r="E3539" s="301" t="s">
        <v>5424</v>
      </c>
      <c r="F3539" t="str">
        <f t="shared" si="55"/>
        <v>SKAFLA; Aflastningshuset: 4110-4026</v>
      </c>
    </row>
    <row r="3540" spans="2:6" x14ac:dyDescent="0.25">
      <c r="B3540" t="s">
        <v>8012</v>
      </c>
      <c r="C3540" s="301" t="s">
        <v>5425</v>
      </c>
      <c r="D3540" s="301" t="s">
        <v>5423</v>
      </c>
      <c r="E3540" s="301" t="s">
        <v>5424</v>
      </c>
      <c r="F3540" t="str">
        <f t="shared" si="55"/>
        <v>SKAFLA; Aflastningshuset: 4110-4034</v>
      </c>
    </row>
    <row r="3541" spans="2:6" x14ac:dyDescent="0.25">
      <c r="B3541" t="s">
        <v>10099</v>
      </c>
      <c r="C3541" s="301" t="s">
        <v>9699</v>
      </c>
      <c r="D3541" s="301" t="s">
        <v>9700</v>
      </c>
      <c r="E3541" s="301" t="s">
        <v>9701</v>
      </c>
      <c r="F3541" t="str">
        <f t="shared" si="55"/>
        <v>SKBLÅTADMI; Blåt hus (administration): 4100-4028</v>
      </c>
    </row>
    <row r="3542" spans="2:6" x14ac:dyDescent="0.25">
      <c r="B3542" t="s">
        <v>8003</v>
      </c>
      <c r="C3542" s="301" t="s">
        <v>5406</v>
      </c>
      <c r="D3542" s="301" t="s">
        <v>5407</v>
      </c>
      <c r="E3542" s="301" t="s">
        <v>5408</v>
      </c>
      <c r="F3542" t="str">
        <f t="shared" si="55"/>
        <v>SKBØRN; Børnehuset: 4101-4022</v>
      </c>
    </row>
    <row r="3543" spans="2:6" x14ac:dyDescent="0.25">
      <c r="B3543" t="s">
        <v>8007</v>
      </c>
      <c r="C3543" s="301" t="s">
        <v>5418</v>
      </c>
      <c r="D3543" s="301" t="s">
        <v>5407</v>
      </c>
      <c r="E3543" s="301" t="s">
        <v>5408</v>
      </c>
      <c r="F3543" t="str">
        <f t="shared" si="55"/>
        <v>SKBØRN; Børnehuset: 4101-4029</v>
      </c>
    </row>
    <row r="3544" spans="2:6" x14ac:dyDescent="0.25">
      <c r="B3544" t="s">
        <v>10100</v>
      </c>
      <c r="C3544" s="301" t="s">
        <v>9702</v>
      </c>
      <c r="D3544" s="301" t="s">
        <v>9703</v>
      </c>
      <c r="E3544" s="301" t="s">
        <v>9704</v>
      </c>
      <c r="F3544" t="str">
        <f t="shared" si="55"/>
        <v>SKEGNEVIKA; Egne Vikarer Aflastningspladser: 4110-4036</v>
      </c>
    </row>
    <row r="3545" spans="2:6" x14ac:dyDescent="0.25">
      <c r="B3545" t="s">
        <v>8000</v>
      </c>
      <c r="C3545" s="301" t="s">
        <v>5399</v>
      </c>
      <c r="D3545" s="301" t="s">
        <v>5400</v>
      </c>
      <c r="E3545" s="301" t="s">
        <v>5401</v>
      </c>
      <c r="F3545" t="str">
        <f t="shared" si="55"/>
        <v>SKELBAKKEN; Bo- og Aflastningstillbud Skelbakken: 4100-4021</v>
      </c>
    </row>
    <row r="3546" spans="2:6" x14ac:dyDescent="0.25">
      <c r="B3546" t="s">
        <v>8001</v>
      </c>
      <c r="C3546" s="301" t="s">
        <v>5402</v>
      </c>
      <c r="D3546" s="301" t="s">
        <v>5403</v>
      </c>
      <c r="E3546" s="301" t="s">
        <v>5401</v>
      </c>
      <c r="F3546" t="str">
        <f t="shared" si="55"/>
        <v>SKELBAKKEN-b; Bo- og Aflastningstillbud Skelbakken: 4100-4021b</v>
      </c>
    </row>
    <row r="3547" spans="2:6" x14ac:dyDescent="0.25">
      <c r="B3547" t="s">
        <v>8002</v>
      </c>
      <c r="C3547" s="301" t="s">
        <v>5404</v>
      </c>
      <c r="D3547" s="301" t="s">
        <v>5405</v>
      </c>
      <c r="E3547" s="301" t="s">
        <v>5401</v>
      </c>
      <c r="F3547" t="str">
        <f t="shared" si="55"/>
        <v>SKELBAKKEN-j; Bo- og Aflastningstillbud Skelbakken: 4100-4021j</v>
      </c>
    </row>
    <row r="3548" spans="2:6" x14ac:dyDescent="0.25">
      <c r="B3548" t="s">
        <v>8005</v>
      </c>
      <c r="C3548" s="301" t="s">
        <v>5412</v>
      </c>
      <c r="D3548" s="301" t="s">
        <v>5413</v>
      </c>
      <c r="E3548" s="301" t="s">
        <v>5414</v>
      </c>
      <c r="F3548" t="str">
        <f t="shared" si="55"/>
        <v>SKMELLEMHU; Mellemhuset: 4101-4024</v>
      </c>
    </row>
    <row r="3549" spans="2:6" x14ac:dyDescent="0.25">
      <c r="B3549" t="s">
        <v>8009</v>
      </c>
      <c r="C3549" s="301" t="s">
        <v>5420</v>
      </c>
      <c r="D3549" s="301" t="s">
        <v>5413</v>
      </c>
      <c r="E3549" s="301" t="s">
        <v>5414</v>
      </c>
      <c r="F3549" t="str">
        <f t="shared" si="55"/>
        <v>SKMELLEMHU; Mellemhuset: 4101-4031</v>
      </c>
    </row>
    <row r="3550" spans="2:6" x14ac:dyDescent="0.25">
      <c r="B3550" t="s">
        <v>8004</v>
      </c>
      <c r="C3550" s="301" t="s">
        <v>5409</v>
      </c>
      <c r="D3550" s="301" t="s">
        <v>5410</v>
      </c>
      <c r="E3550" s="301" t="s">
        <v>5411</v>
      </c>
      <c r="F3550" t="str">
        <f t="shared" si="55"/>
        <v>SKUNGE; Ungehuset: 4101-4023</v>
      </c>
    </row>
    <row r="3551" spans="2:6" x14ac:dyDescent="0.25">
      <c r="B3551" t="s">
        <v>8008</v>
      </c>
      <c r="C3551" s="301" t="s">
        <v>5419</v>
      </c>
      <c r="D3551" s="301" t="s">
        <v>5410</v>
      </c>
      <c r="E3551" s="301" t="s">
        <v>5411</v>
      </c>
      <c r="F3551" t="str">
        <f t="shared" si="55"/>
        <v>SKUNGE; Ungehuset: 4101-4030</v>
      </c>
    </row>
    <row r="3552" spans="2:6" x14ac:dyDescent="0.25">
      <c r="B3552" t="s">
        <v>8006</v>
      </c>
      <c r="C3552" s="301" t="s">
        <v>5415</v>
      </c>
      <c r="D3552" s="301" t="s">
        <v>5416</v>
      </c>
      <c r="E3552" s="301" t="s">
        <v>5417</v>
      </c>
      <c r="F3552" t="str">
        <f t="shared" si="55"/>
        <v>SKVIKARHUS; Vikarhuset: 4101-4025</v>
      </c>
    </row>
    <row r="3553" spans="2:6" x14ac:dyDescent="0.25">
      <c r="B3553" t="s">
        <v>8010</v>
      </c>
      <c r="C3553" s="301" t="s">
        <v>5421</v>
      </c>
      <c r="D3553" s="301" t="s">
        <v>5416</v>
      </c>
      <c r="E3553" s="301" t="s">
        <v>5417</v>
      </c>
      <c r="F3553" t="str">
        <f t="shared" si="55"/>
        <v>SKVIKARHUS; Vikarhuset: 4101-4032</v>
      </c>
    </row>
    <row r="3554" spans="2:6" x14ac:dyDescent="0.25">
      <c r="B3554" t="s">
        <v>6716</v>
      </c>
      <c r="C3554" s="301" t="s">
        <v>3247</v>
      </c>
      <c r="D3554" s="301" t="s">
        <v>3248</v>
      </c>
      <c r="E3554" s="301" t="s">
        <v>3249</v>
      </c>
      <c r="F3554" t="str">
        <f t="shared" si="55"/>
        <v>SLADMIJOUR; Journalarkiv - Slagelse: 811-2678</v>
      </c>
    </row>
    <row r="3555" spans="2:6" x14ac:dyDescent="0.25">
      <c r="B3555" t="s">
        <v>6695</v>
      </c>
      <c r="C3555" s="301" t="s">
        <v>3181</v>
      </c>
      <c r="D3555" s="301" t="s">
        <v>3182</v>
      </c>
      <c r="E3555" s="301" t="s">
        <v>566</v>
      </c>
      <c r="F3555" t="str">
        <f t="shared" si="55"/>
        <v>SLAKUT; Akutafdelingen - Slagelse: 811-2213</v>
      </c>
    </row>
    <row r="3556" spans="2:6" x14ac:dyDescent="0.25">
      <c r="B3556" t="s">
        <v>6472</v>
      </c>
      <c r="C3556" s="301" t="s">
        <v>2609</v>
      </c>
      <c r="D3556" s="301" t="s">
        <v>2610</v>
      </c>
      <c r="E3556" s="301" t="s">
        <v>2611</v>
      </c>
      <c r="F3556" t="str">
        <f t="shared" si="55"/>
        <v>SLAKUT1SAL; Akutafdelingen 1. sal - Slagelse: 102-2222</v>
      </c>
    </row>
    <row r="3557" spans="2:6" x14ac:dyDescent="0.25">
      <c r="B3557" t="s">
        <v>6469</v>
      </c>
      <c r="C3557" s="301" t="s">
        <v>2600</v>
      </c>
      <c r="D3557" s="301" t="s">
        <v>2601</v>
      </c>
      <c r="E3557" s="301" t="s">
        <v>2602</v>
      </c>
      <c r="F3557" t="str">
        <f t="shared" si="55"/>
        <v>SLAKUTAKU1; AKUT1 - Akutafdeling - Slagelse: 102-2218</v>
      </c>
    </row>
    <row r="3558" spans="2:6" x14ac:dyDescent="0.25">
      <c r="B3558" t="s">
        <v>6468</v>
      </c>
      <c r="C3558" s="301" t="s">
        <v>2597</v>
      </c>
      <c r="D3558" s="301" t="s">
        <v>2598</v>
      </c>
      <c r="E3558" s="301" t="s">
        <v>2599</v>
      </c>
      <c r="F3558" t="str">
        <f t="shared" si="55"/>
        <v>SLAKUTAKU2; AKUT2 - Akutafdeling - Slagelse: 102-2217</v>
      </c>
    </row>
    <row r="3559" spans="2:6" x14ac:dyDescent="0.25">
      <c r="B3559" t="s">
        <v>6470</v>
      </c>
      <c r="C3559" s="301" t="s">
        <v>2603</v>
      </c>
      <c r="D3559" s="301" t="s">
        <v>2604</v>
      </c>
      <c r="E3559" s="301" t="s">
        <v>2605</v>
      </c>
      <c r="F3559" t="str">
        <f t="shared" si="55"/>
        <v>SLAKUTFORS; Driftsmæssig forskning AKUT Slagelse (K): 102-2219</v>
      </c>
    </row>
    <row r="3560" spans="2:6" x14ac:dyDescent="0.25">
      <c r="B3560" t="s">
        <v>6466</v>
      </c>
      <c r="C3560" s="301" t="s">
        <v>2591</v>
      </c>
      <c r="D3560" s="301" t="s">
        <v>2592</v>
      </c>
      <c r="E3560" s="301" t="s">
        <v>2593</v>
      </c>
      <c r="F3560" t="str">
        <f t="shared" si="55"/>
        <v>SLAKUTLÆGE; Læger - Akutafdelingen - Slagelse: 102-2215</v>
      </c>
    </row>
    <row r="3561" spans="2:6" x14ac:dyDescent="0.25">
      <c r="B3561" t="s">
        <v>6467</v>
      </c>
      <c r="C3561" s="301" t="s">
        <v>2594</v>
      </c>
      <c r="D3561" s="301" t="s">
        <v>2595</v>
      </c>
      <c r="E3561" s="301" t="s">
        <v>2596</v>
      </c>
      <c r="F3561" t="str">
        <f t="shared" si="55"/>
        <v>SLAKUTLÆSE; Lægesekretærer - Akutafdelingen - Slag.: 102-2216</v>
      </c>
    </row>
    <row r="3562" spans="2:6" x14ac:dyDescent="0.25">
      <c r="B3562" t="s">
        <v>6359</v>
      </c>
      <c r="C3562" s="301">
        <v>8055371000</v>
      </c>
      <c r="D3562" s="301" t="s">
        <v>2332</v>
      </c>
      <c r="E3562" s="301" t="s">
        <v>2333</v>
      </c>
      <c r="F3562" t="str">
        <f t="shared" si="55"/>
        <v>SLAKUT-p; C. Lærkholm/J. Jensen - Tvær. Udskr.team: 8055371000</v>
      </c>
    </row>
    <row r="3563" spans="2:6" x14ac:dyDescent="0.25">
      <c r="B3563" t="s">
        <v>6398</v>
      </c>
      <c r="C3563" s="307">
        <v>8055971000</v>
      </c>
      <c r="D3563" s="301" t="s">
        <v>2332</v>
      </c>
      <c r="E3563" s="301" t="s">
        <v>2416</v>
      </c>
      <c r="F3563" t="str">
        <f t="shared" si="55"/>
        <v>SLAKUT-p; Den akut syge patient - Henrik Ømark Pe.: 8055971000</v>
      </c>
    </row>
    <row r="3564" spans="2:6" x14ac:dyDescent="0.25">
      <c r="B3564" t="s">
        <v>6388</v>
      </c>
      <c r="C3564" s="307">
        <v>8055927000</v>
      </c>
      <c r="D3564" s="301" t="s">
        <v>2332</v>
      </c>
      <c r="E3564" s="301" t="s">
        <v>2381</v>
      </c>
      <c r="F3564" t="str">
        <f t="shared" si="55"/>
        <v>SLAKUT-p; Finn - Erland Nielsen - Genindlæggelser: 8055927000</v>
      </c>
    </row>
    <row r="3565" spans="2:6" x14ac:dyDescent="0.25">
      <c r="B3565" t="s">
        <v>11103</v>
      </c>
      <c r="C3565" s="301">
        <v>8056173000</v>
      </c>
      <c r="D3565" s="301" t="s">
        <v>2332</v>
      </c>
      <c r="E3565" s="304" t="s">
        <v>10382</v>
      </c>
      <c r="F3565" t="str">
        <f t="shared" si="55"/>
        <v>SLAKUT-p; Michael Dan Arvig - intern: 8056173000</v>
      </c>
    </row>
    <row r="3566" spans="2:6" x14ac:dyDescent="0.25">
      <c r="B3566" t="s">
        <v>6426</v>
      </c>
      <c r="C3566" s="301">
        <v>8056073000</v>
      </c>
      <c r="D3566" s="301" t="s">
        <v>2332</v>
      </c>
      <c r="E3566" s="304" t="s">
        <v>2484</v>
      </c>
      <c r="F3566" t="str">
        <f t="shared" si="55"/>
        <v>SLAKUT-p; Sepsis-P.hd.-Osama Bin Abdullah - intern: 8056073000</v>
      </c>
    </row>
    <row r="3567" spans="2:6" x14ac:dyDescent="0.25">
      <c r="B3567" t="s">
        <v>8894</v>
      </c>
      <c r="C3567" s="301" t="s">
        <v>8280</v>
      </c>
      <c r="D3567" s="301" t="s">
        <v>8281</v>
      </c>
      <c r="E3567" s="301" t="s">
        <v>8282</v>
      </c>
      <c r="F3567" t="str">
        <f t="shared" si="55"/>
        <v>SLAKUTSTUD; Studerende - Akutafdelingen - Slagelse: 102-2212</v>
      </c>
    </row>
    <row r="3568" spans="2:6" x14ac:dyDescent="0.25">
      <c r="B3568" t="s">
        <v>6471</v>
      </c>
      <c r="C3568" s="301" t="s">
        <v>2606</v>
      </c>
      <c r="D3568" s="301" t="s">
        <v>2607</v>
      </c>
      <c r="E3568" s="301" t="s">
        <v>2608</v>
      </c>
      <c r="F3568" t="str">
        <f t="shared" si="55"/>
        <v>SLAKUTSTUE; Akutafdelingen stuen - Slagelse: 102-2221</v>
      </c>
    </row>
    <row r="3569" spans="2:6" x14ac:dyDescent="0.25">
      <c r="B3569" t="s">
        <v>6465</v>
      </c>
      <c r="C3569" s="301" t="s">
        <v>2588</v>
      </c>
      <c r="D3569" s="301" t="s">
        <v>2589</v>
      </c>
      <c r="E3569" s="301" t="s">
        <v>2590</v>
      </c>
      <c r="F3569" t="str">
        <f t="shared" si="55"/>
        <v>SLAKUTTELE; Telefonister - AKUTafdelingen - Slagelse: 102-2214</v>
      </c>
    </row>
    <row r="3570" spans="2:6" x14ac:dyDescent="0.25">
      <c r="B3570" t="s">
        <v>6684</v>
      </c>
      <c r="C3570" s="301" t="s">
        <v>3155</v>
      </c>
      <c r="D3570" s="301" t="s">
        <v>3156</v>
      </c>
      <c r="E3570" s="301" t="s">
        <v>571</v>
      </c>
      <c r="F3570" t="str">
        <f t="shared" si="55"/>
        <v>SLANÆS; Anæstesi - Slagelse: 811-2025</v>
      </c>
    </row>
    <row r="3571" spans="2:6" x14ac:dyDescent="0.25">
      <c r="B3571" t="s">
        <v>8939</v>
      </c>
      <c r="C3571" s="301" t="s">
        <v>8354</v>
      </c>
      <c r="D3571" s="301" t="s">
        <v>3156</v>
      </c>
      <c r="E3571" s="301" t="s">
        <v>571</v>
      </c>
      <c r="F3571" t="str">
        <f t="shared" si="55"/>
        <v>SLANÆS; Anæstesi - Slagelse: 811-7540</v>
      </c>
    </row>
    <row r="3572" spans="2:6" x14ac:dyDescent="0.25">
      <c r="B3572" t="s">
        <v>6439</v>
      </c>
      <c r="C3572" s="301" t="s">
        <v>2513</v>
      </c>
      <c r="D3572" s="301" t="s">
        <v>2514</v>
      </c>
      <c r="E3572" s="301" t="s">
        <v>2515</v>
      </c>
      <c r="F3572" t="str">
        <f t="shared" si="55"/>
        <v>SLANÆSANÆS; Anæstesi afsnit - Anæstesi - Slagelse: 102-2033</v>
      </c>
    </row>
    <row r="3573" spans="2:6" x14ac:dyDescent="0.25">
      <c r="B3573" t="s">
        <v>8903</v>
      </c>
      <c r="C3573" s="301" t="s">
        <v>8295</v>
      </c>
      <c r="D3573" s="301" t="s">
        <v>2514</v>
      </c>
      <c r="E3573" s="301" t="s">
        <v>2515</v>
      </c>
      <c r="F3573" t="str">
        <f t="shared" si="55"/>
        <v>SLANÆSANÆS; Anæstesi afsnit - Anæstesi - Slagelse: 102-7554</v>
      </c>
    </row>
    <row r="3574" spans="2:6" x14ac:dyDescent="0.25">
      <c r="B3574" t="s">
        <v>6442</v>
      </c>
      <c r="C3574" s="301" t="s">
        <v>2522</v>
      </c>
      <c r="D3574" s="301" t="s">
        <v>2523</v>
      </c>
      <c r="E3574" s="301" t="s">
        <v>2524</v>
      </c>
      <c r="F3574" t="str">
        <f t="shared" si="55"/>
        <v>SLANÆSINAF; Intermediært afsnit - Anæstesi - Slag.: 102-2037</v>
      </c>
    </row>
    <row r="3575" spans="2:6" x14ac:dyDescent="0.25">
      <c r="B3575" t="s">
        <v>6443</v>
      </c>
      <c r="C3575" s="301" t="s">
        <v>2525</v>
      </c>
      <c r="D3575" s="301" t="s">
        <v>2523</v>
      </c>
      <c r="E3575" s="301" t="s">
        <v>2524</v>
      </c>
      <c r="F3575" t="str">
        <f t="shared" si="55"/>
        <v>SLANÆSINAF; Intermediært afsnit - Anæstesi - Slag.: 102-2038</v>
      </c>
    </row>
    <row r="3576" spans="2:6" x14ac:dyDescent="0.25">
      <c r="B3576" t="s">
        <v>8906</v>
      </c>
      <c r="C3576" s="301" t="s">
        <v>8298</v>
      </c>
      <c r="D3576" s="301" t="s">
        <v>2523</v>
      </c>
      <c r="E3576" s="301" t="s">
        <v>2524</v>
      </c>
      <c r="F3576" t="str">
        <f t="shared" si="55"/>
        <v>SLANÆSINAF; Intermediært afsnit - Anæstesi - Slag.: 102-7557</v>
      </c>
    </row>
    <row r="3577" spans="2:6" x14ac:dyDescent="0.25">
      <c r="B3577" t="s">
        <v>6440</v>
      </c>
      <c r="C3577" s="301" t="s">
        <v>2516</v>
      </c>
      <c r="D3577" s="301" t="s">
        <v>2517</v>
      </c>
      <c r="E3577" s="301" t="s">
        <v>2518</v>
      </c>
      <c r="F3577" t="str">
        <f t="shared" si="55"/>
        <v>SLANÆSINTE; Intensiv afsnit - Anæstesi - Slagelse: 102-2034</v>
      </c>
    </row>
    <row r="3578" spans="2:6" x14ac:dyDescent="0.25">
      <c r="B3578" t="s">
        <v>8904</v>
      </c>
      <c r="C3578" s="301" t="s">
        <v>8296</v>
      </c>
      <c r="D3578" s="301" t="s">
        <v>2517</v>
      </c>
      <c r="E3578" s="301" t="s">
        <v>2518</v>
      </c>
      <c r="F3578" t="str">
        <f t="shared" si="55"/>
        <v>SLANÆSINTE; Intensiv afsnit - Anæstesi - Slagelse: 102-7555</v>
      </c>
    </row>
    <row r="3579" spans="2:6" x14ac:dyDescent="0.25">
      <c r="B3579" t="s">
        <v>6434</v>
      </c>
      <c r="C3579" s="301" t="s">
        <v>2500</v>
      </c>
      <c r="D3579" s="301" t="s">
        <v>2501</v>
      </c>
      <c r="E3579" s="301" t="s">
        <v>2502</v>
      </c>
      <c r="F3579" t="str">
        <f t="shared" si="55"/>
        <v>SLANÆSLÆGE; Læger - Anæstesi - Slagelse: 102-2026</v>
      </c>
    </row>
    <row r="3580" spans="2:6" x14ac:dyDescent="0.25">
      <c r="B3580" t="s">
        <v>8901</v>
      </c>
      <c r="C3580" s="301" t="s">
        <v>8293</v>
      </c>
      <c r="D3580" s="301" t="s">
        <v>2501</v>
      </c>
      <c r="E3580" s="301" t="s">
        <v>2502</v>
      </c>
      <c r="F3580" t="str">
        <f t="shared" si="55"/>
        <v>SLANÆSLÆGE; Læger - Anæstesi - Slagelse: 102-7552</v>
      </c>
    </row>
    <row r="3581" spans="2:6" x14ac:dyDescent="0.25">
      <c r="B3581" t="s">
        <v>6435</v>
      </c>
      <c r="C3581" s="301" t="s">
        <v>2503</v>
      </c>
      <c r="D3581" s="301" t="s">
        <v>2504</v>
      </c>
      <c r="E3581" s="301" t="s">
        <v>2505</v>
      </c>
      <c r="F3581" t="str">
        <f t="shared" si="55"/>
        <v>SLANÆSLÆSE; Lægesekretærer - Anæstesi - Slagelse: 102-2027</v>
      </c>
    </row>
    <row r="3582" spans="2:6" x14ac:dyDescent="0.25">
      <c r="B3582" t="s">
        <v>8902</v>
      </c>
      <c r="C3582" s="301" t="s">
        <v>8294</v>
      </c>
      <c r="D3582" s="301" t="s">
        <v>2504</v>
      </c>
      <c r="E3582" s="301" t="s">
        <v>2505</v>
      </c>
      <c r="F3582" t="str">
        <f t="shared" si="55"/>
        <v>SLANÆSLÆSE; Lægesekretærer - Anæstesi - Slagelse: 102-7553</v>
      </c>
    </row>
    <row r="3583" spans="2:6" x14ac:dyDescent="0.25">
      <c r="B3583" t="s">
        <v>6437</v>
      </c>
      <c r="C3583" s="301" t="s">
        <v>2509</v>
      </c>
      <c r="D3583" s="301" t="s">
        <v>2510</v>
      </c>
      <c r="E3583" s="301" t="s">
        <v>2511</v>
      </c>
      <c r="F3583" t="str">
        <f t="shared" si="55"/>
        <v>SLANÆSOPOR; Stoppet enhed (660): 102-2030</v>
      </c>
    </row>
    <row r="3584" spans="2:6" x14ac:dyDescent="0.25">
      <c r="B3584" t="s">
        <v>6438</v>
      </c>
      <c r="C3584" s="301" t="s">
        <v>2512</v>
      </c>
      <c r="D3584" s="301" t="s">
        <v>2510</v>
      </c>
      <c r="E3584" s="301" t="s">
        <v>2511</v>
      </c>
      <c r="F3584" t="str">
        <f t="shared" si="55"/>
        <v>SLANÆSOPOR; Stoppet enhed (660): 102-2031</v>
      </c>
    </row>
    <row r="3585" spans="2:6" x14ac:dyDescent="0.25">
      <c r="B3585" t="s">
        <v>6444</v>
      </c>
      <c r="C3585" s="301" t="s">
        <v>2526</v>
      </c>
      <c r="D3585" s="301" t="s">
        <v>2507</v>
      </c>
      <c r="E3585" s="301" t="s">
        <v>2527</v>
      </c>
      <c r="F3585" t="str">
        <f t="shared" si="55"/>
        <v>SLANÆSOPPA; Operation - Anæstesi - Slagelse: 102-2039</v>
      </c>
    </row>
    <row r="3586" spans="2:6" x14ac:dyDescent="0.25">
      <c r="B3586" t="s">
        <v>8907</v>
      </c>
      <c r="C3586" s="301" t="s">
        <v>8299</v>
      </c>
      <c r="D3586" s="301" t="s">
        <v>2507</v>
      </c>
      <c r="E3586" s="301" t="s">
        <v>2527</v>
      </c>
      <c r="F3586" t="str">
        <f t="shared" si="55"/>
        <v>SLANÆSOPPA; Operation - Anæstesi - Slagelse: 102-7558</v>
      </c>
    </row>
    <row r="3587" spans="2:6" x14ac:dyDescent="0.25">
      <c r="B3587" t="s">
        <v>6436</v>
      </c>
      <c r="C3587" s="301" t="s">
        <v>2506</v>
      </c>
      <c r="D3587" s="301" t="s">
        <v>2507</v>
      </c>
      <c r="E3587" s="301" t="s">
        <v>2508</v>
      </c>
      <c r="F3587" t="str">
        <f t="shared" si="55"/>
        <v>SLANÆSOPPA; Operation Parenkymkir. - Anæste. - Slag.: 102-2029</v>
      </c>
    </row>
    <row r="3588" spans="2:6" x14ac:dyDescent="0.25">
      <c r="B3588" t="s">
        <v>11133</v>
      </c>
      <c r="C3588" s="301">
        <v>8056212000</v>
      </c>
      <c r="D3588" s="301" t="s">
        <v>2283</v>
      </c>
      <c r="E3588" s="301" t="s">
        <v>10414</v>
      </c>
      <c r="F3588" t="str">
        <f t="shared" si="55"/>
        <v>SLANÆS-p; COVID STEROID 2 Case - Daniel Hägi-Peder: 8056212000</v>
      </c>
    </row>
    <row r="3589" spans="2:6" x14ac:dyDescent="0.25">
      <c r="B3589" t="s">
        <v>11098</v>
      </c>
      <c r="C3589" s="301">
        <v>8056160000</v>
      </c>
      <c r="D3589" s="301" t="s">
        <v>2283</v>
      </c>
      <c r="E3589" s="301" t="s">
        <v>10377</v>
      </c>
      <c r="F3589" t="str">
        <f t="shared" si="55"/>
        <v>SLANÆS-p; COVID Steroid Trial Ekstern: 8056160000</v>
      </c>
    </row>
    <row r="3590" spans="2:6" x14ac:dyDescent="0.25">
      <c r="B3590" t="s">
        <v>6441</v>
      </c>
      <c r="C3590" s="301" t="s">
        <v>2519</v>
      </c>
      <c r="D3590" s="301" t="s">
        <v>2520</v>
      </c>
      <c r="E3590" s="301" t="s">
        <v>2521</v>
      </c>
      <c r="F3590" t="str">
        <f t="shared" si="55"/>
        <v>SLANÆSSTER; Sterilcentral - Anæstesi - Slagelse: 102-2035</v>
      </c>
    </row>
    <row r="3591" spans="2:6" x14ac:dyDescent="0.25">
      <c r="B3591" t="s">
        <v>8905</v>
      </c>
      <c r="C3591" s="301" t="s">
        <v>8297</v>
      </c>
      <c r="D3591" s="301" t="s">
        <v>2520</v>
      </c>
      <c r="E3591" s="301" t="s">
        <v>2521</v>
      </c>
      <c r="F3591" t="str">
        <f t="shared" si="55"/>
        <v>SLANÆSSTER; Sterilcentral - Anæstesi - Slagelse: 102-7556</v>
      </c>
    </row>
    <row r="3592" spans="2:6" x14ac:dyDescent="0.25">
      <c r="B3592" t="s">
        <v>11082</v>
      </c>
      <c r="C3592" s="301">
        <v>8055849000</v>
      </c>
      <c r="D3592" s="301" t="s">
        <v>10371</v>
      </c>
      <c r="E3592" s="301" t="s">
        <v>2358</v>
      </c>
      <c r="F3592" t="str">
        <f t="shared" si="55"/>
        <v>SLANÆSSÆNA-p; Anders Møller - Effekten af hæmoglobing.: 8055849000</v>
      </c>
    </row>
    <row r="3593" spans="2:6" x14ac:dyDescent="0.25">
      <c r="B3593" t="s">
        <v>11080</v>
      </c>
      <c r="C3593" s="301">
        <v>8055026000</v>
      </c>
      <c r="D3593" s="301" t="s">
        <v>10371</v>
      </c>
      <c r="E3593" s="301" t="s">
        <v>2284</v>
      </c>
      <c r="F3593" t="str">
        <f t="shared" si="55"/>
        <v>SLANÆSSÆNA-p; Anne Skafte - Intensiv mobilisering: 8055026000</v>
      </c>
    </row>
    <row r="3594" spans="2:6" x14ac:dyDescent="0.25">
      <c r="B3594" t="s">
        <v>11090</v>
      </c>
      <c r="C3594" s="301">
        <v>8056049000</v>
      </c>
      <c r="D3594" s="301" t="s">
        <v>10371</v>
      </c>
      <c r="E3594" s="301" t="s">
        <v>2467</v>
      </c>
      <c r="F3594" t="str">
        <f t="shared" si="55"/>
        <v>SLANÆSSÆNA-p; Appraz – Daniel Hägi-Pedersen - intern: 8056049000</v>
      </c>
    </row>
    <row r="3595" spans="2:6" x14ac:dyDescent="0.25">
      <c r="B3595" t="s">
        <v>11083</v>
      </c>
      <c r="C3595" s="301">
        <v>8055890000</v>
      </c>
      <c r="D3595" s="301" t="s">
        <v>10371</v>
      </c>
      <c r="E3595" s="301" t="s">
        <v>2368</v>
      </c>
      <c r="F3595" t="str">
        <f t="shared" ref="F3595:F3658" si="56">CONCATENATE(D3595,";"," ",E3595,":"," ",C3595)</f>
        <v>SLANÆSSÆNA-p; DESAIM’s forskningsinitiativ: 8055890000</v>
      </c>
    </row>
    <row r="3596" spans="2:6" x14ac:dyDescent="0.25">
      <c r="B3596" t="s">
        <v>11093</v>
      </c>
      <c r="C3596" s="301">
        <v>8056126000</v>
      </c>
      <c r="D3596" s="301" t="s">
        <v>10371</v>
      </c>
      <c r="E3596" s="301" t="s">
        <v>9432</v>
      </c>
      <c r="F3596" t="str">
        <f t="shared" si="56"/>
        <v>SLANÆSSÆNA-p; Forskningsansvarlig Daniel Hägi-Pedersen: 8056126000</v>
      </c>
    </row>
    <row r="3597" spans="2:6" x14ac:dyDescent="0.25">
      <c r="B3597" t="s">
        <v>11085</v>
      </c>
      <c r="C3597" s="307">
        <v>8055943000</v>
      </c>
      <c r="D3597" s="301" t="s">
        <v>10371</v>
      </c>
      <c r="E3597" s="301" t="s">
        <v>2392</v>
      </c>
      <c r="F3597" t="str">
        <f t="shared" si="56"/>
        <v>SLANÆSSÆNA-p; Fusion af de to operationsafsnit på anæ.: 8055943000</v>
      </c>
    </row>
    <row r="3598" spans="2:6" x14ac:dyDescent="0.25">
      <c r="B3598" t="s">
        <v>11095</v>
      </c>
      <c r="C3598" s="301">
        <v>8056154000</v>
      </c>
      <c r="D3598" s="301" t="s">
        <v>10371</v>
      </c>
      <c r="E3598" s="301" t="s">
        <v>10374</v>
      </c>
      <c r="F3598" t="str">
        <f t="shared" si="56"/>
        <v>SLANÆSSÆNA-p; Kasper Gasbjerg PhD Intern: 8056154000</v>
      </c>
    </row>
    <row r="3599" spans="2:6" x14ac:dyDescent="0.25">
      <c r="B3599" t="s">
        <v>11084</v>
      </c>
      <c r="C3599" s="301">
        <v>8055924000</v>
      </c>
      <c r="D3599" s="301" t="s">
        <v>10371</v>
      </c>
      <c r="E3599" s="301" t="s">
        <v>2379</v>
      </c>
      <c r="F3599" t="str">
        <f t="shared" si="56"/>
        <v>SLANÆSSÆNA-p; Kasper H. Thybo - Rational postoperative: 8055924000</v>
      </c>
    </row>
    <row r="3600" spans="2:6" x14ac:dyDescent="0.25">
      <c r="B3600" t="s">
        <v>11088</v>
      </c>
      <c r="C3600" s="301">
        <v>8056045000</v>
      </c>
      <c r="D3600" s="301" t="s">
        <v>10371</v>
      </c>
      <c r="E3600" s="301" t="s">
        <v>2464</v>
      </c>
      <c r="F3600" t="str">
        <f t="shared" si="56"/>
        <v>SLANÆSSÆNA-p; LFCN-Dosisstudiet – Kasper Thybo - Inte.: 8056045000</v>
      </c>
    </row>
    <row r="3601" spans="2:6" x14ac:dyDescent="0.25">
      <c r="B3601" t="s">
        <v>11091</v>
      </c>
      <c r="C3601" s="301">
        <v>8056116000</v>
      </c>
      <c r="D3601" s="301" t="s">
        <v>10371</v>
      </c>
      <c r="E3601" s="301" t="s">
        <v>8272</v>
      </c>
      <c r="F3601" t="str">
        <f t="shared" si="56"/>
        <v>SLANÆSSÆNA-p; Safe Brain Initiative – Teach – Daniel : 8056116000</v>
      </c>
    </row>
    <row r="3602" spans="2:6" x14ac:dyDescent="0.25">
      <c r="B3602" t="s">
        <v>11089</v>
      </c>
      <c r="C3602" s="301">
        <v>8056048000</v>
      </c>
      <c r="D3602" s="301" t="s">
        <v>10371</v>
      </c>
      <c r="E3602" s="301" t="s">
        <v>2466</v>
      </c>
      <c r="F3602" t="str">
        <f t="shared" si="56"/>
        <v>SLANÆSSÆNA-p; SUP- ICU - Susanne Andi Iversern - Ekst.: 8056048000</v>
      </c>
    </row>
    <row r="3603" spans="2:6" x14ac:dyDescent="0.25">
      <c r="B3603" t="s">
        <v>11086</v>
      </c>
      <c r="C3603" s="307">
        <v>8055981000</v>
      </c>
      <c r="D3603" s="301" t="s">
        <v>10371</v>
      </c>
      <c r="E3603" s="301" t="s">
        <v>2422</v>
      </c>
      <c r="F3603" t="str">
        <f t="shared" si="56"/>
        <v>SLANÆSSÆNA-p; The Transfusion Triggers in Vascular Su.: 8055981000</v>
      </c>
    </row>
    <row r="3604" spans="2:6" x14ac:dyDescent="0.25">
      <c r="B3604" t="s">
        <v>11081</v>
      </c>
      <c r="C3604" s="301">
        <v>8055842000</v>
      </c>
      <c r="D3604" s="301" t="s">
        <v>10371</v>
      </c>
      <c r="E3604" s="301" t="s">
        <v>2356</v>
      </c>
      <c r="F3604" t="str">
        <f t="shared" si="56"/>
        <v>SLANÆSSÆNA-p; Udmøntning af Arbejdsmiljøpulje 2014: 8055842000</v>
      </c>
    </row>
    <row r="3605" spans="2:6" x14ac:dyDescent="0.25">
      <c r="B3605" t="s">
        <v>5838</v>
      </c>
      <c r="C3605" s="301" t="s">
        <v>997</v>
      </c>
      <c r="D3605" s="301" t="s">
        <v>998</v>
      </c>
      <c r="E3605" s="301" t="s">
        <v>999</v>
      </c>
      <c r="F3605" t="str">
        <f t="shared" si="56"/>
        <v>SLARMIHO; Arbejdsmedicin - Slagelse: 102-7224</v>
      </c>
    </row>
    <row r="3606" spans="2:6" x14ac:dyDescent="0.25">
      <c r="B3606" t="s">
        <v>6703</v>
      </c>
      <c r="C3606" s="301" t="s">
        <v>3204</v>
      </c>
      <c r="D3606" s="301" t="s">
        <v>998</v>
      </c>
      <c r="E3606" s="301" t="s">
        <v>999</v>
      </c>
      <c r="F3606" t="str">
        <f t="shared" si="56"/>
        <v>SLARMIHO; Arbejdsmedicin - Slagelse: 811-2377</v>
      </c>
    </row>
    <row r="3607" spans="2:6" x14ac:dyDescent="0.25">
      <c r="B3607" t="s">
        <v>6498</v>
      </c>
      <c r="C3607" s="301" t="s">
        <v>2683</v>
      </c>
      <c r="D3607" s="301" t="s">
        <v>2684</v>
      </c>
      <c r="E3607" s="301" t="s">
        <v>2685</v>
      </c>
      <c r="F3607" t="str">
        <f t="shared" si="56"/>
        <v>SLBIOKBIOK; Klinisk Biokemi - Kl. Biokemi - Slag.: 102-2449</v>
      </c>
    </row>
    <row r="3608" spans="2:6" x14ac:dyDescent="0.25">
      <c r="B3608" t="s">
        <v>6717</v>
      </c>
      <c r="C3608" s="301" t="s">
        <v>3252</v>
      </c>
      <c r="D3608" s="301" t="s">
        <v>3253</v>
      </c>
      <c r="E3608" s="301" t="s">
        <v>573</v>
      </c>
      <c r="F3608" t="str">
        <f t="shared" si="56"/>
        <v>SLBYGN; Bygningsafdelingen - NSR sygehuse: 811-2683</v>
      </c>
    </row>
    <row r="3609" spans="2:6" x14ac:dyDescent="0.25">
      <c r="B3609" t="s">
        <v>6735</v>
      </c>
      <c r="C3609" s="301" t="s">
        <v>3303</v>
      </c>
      <c r="D3609" s="301" t="s">
        <v>3253</v>
      </c>
      <c r="E3609" s="301" t="s">
        <v>573</v>
      </c>
      <c r="F3609" t="str">
        <f t="shared" si="56"/>
        <v>SLBYGN; Bygningsafdelingen - NSR sygehuse: 811-2790</v>
      </c>
    </row>
    <row r="3610" spans="2:6" x14ac:dyDescent="0.25">
      <c r="B3610" t="s">
        <v>6504</v>
      </c>
      <c r="C3610" s="301" t="s">
        <v>2698</v>
      </c>
      <c r="D3610" s="301" t="s">
        <v>2699</v>
      </c>
      <c r="E3610" s="301" t="s">
        <v>2700</v>
      </c>
      <c r="F3610" t="str">
        <f t="shared" si="56"/>
        <v>SLBYGNTE; Teknisk afdeling - Slagelse: 102-2577</v>
      </c>
    </row>
    <row r="3611" spans="2:6" x14ac:dyDescent="0.25">
      <c r="B3611" t="s">
        <v>6505</v>
      </c>
      <c r="C3611" s="301" t="s">
        <v>2701</v>
      </c>
      <c r="D3611" s="301" t="s">
        <v>2702</v>
      </c>
      <c r="E3611" s="301" t="s">
        <v>2703</v>
      </c>
      <c r="F3611" t="str">
        <f t="shared" si="56"/>
        <v>SLBYGNTEKN; Teknisk afsnit - Slagelse: 102-2792</v>
      </c>
    </row>
    <row r="3612" spans="2:6" x14ac:dyDescent="0.25">
      <c r="B3612" t="s">
        <v>11140</v>
      </c>
      <c r="C3612" s="301" t="s">
        <v>10424</v>
      </c>
      <c r="D3612" s="301" t="s">
        <v>10425</v>
      </c>
      <c r="E3612" s="367" t="s">
        <v>10426</v>
      </c>
      <c r="F3612" t="str">
        <f t="shared" si="56"/>
        <v>SLCORO; COVID-19 kontering - NSR sygehuse (K): 102-7680</v>
      </c>
    </row>
    <row r="3613" spans="2:6" x14ac:dyDescent="0.25">
      <c r="B3613" t="s">
        <v>10101</v>
      </c>
      <c r="C3613" s="301" t="s">
        <v>9705</v>
      </c>
      <c r="D3613" s="301" t="s">
        <v>9706</v>
      </c>
      <c r="E3613" s="301" t="s">
        <v>9707</v>
      </c>
      <c r="F3613" t="str">
        <f t="shared" si="56"/>
        <v>SLDRIFADMI; Serviceafsnit Slagelse Administration: 811-7624</v>
      </c>
    </row>
    <row r="3614" spans="2:6" x14ac:dyDescent="0.25">
      <c r="B3614" t="s">
        <v>11147</v>
      </c>
      <c r="C3614" s="301" t="s">
        <v>10441</v>
      </c>
      <c r="D3614" s="301" t="s">
        <v>10442</v>
      </c>
      <c r="E3614" s="301" t="s">
        <v>10443</v>
      </c>
      <c r="F3614" t="str">
        <f t="shared" si="56"/>
        <v>SLDRIFPROJ; Projektenheden: 811-2794</v>
      </c>
    </row>
    <row r="3615" spans="2:6" x14ac:dyDescent="0.25">
      <c r="B3615" t="s">
        <v>10102</v>
      </c>
      <c r="C3615" s="301" t="s">
        <v>9708</v>
      </c>
      <c r="D3615" s="301" t="s">
        <v>9709</v>
      </c>
      <c r="E3615" s="301" t="s">
        <v>9710</v>
      </c>
      <c r="F3615" t="str">
        <f t="shared" si="56"/>
        <v>SLDRIFSEFÆ; Serviceafsnit Slagelse Fælles: 811-7611</v>
      </c>
    </row>
    <row r="3616" spans="2:6" x14ac:dyDescent="0.25">
      <c r="B3616" t="s">
        <v>10103</v>
      </c>
      <c r="C3616" s="301" t="s">
        <v>9711</v>
      </c>
      <c r="D3616" s="301" t="s">
        <v>9712</v>
      </c>
      <c r="E3616" s="301" t="s">
        <v>9713</v>
      </c>
      <c r="F3616" t="str">
        <f t="shared" si="56"/>
        <v>SLDRIFSER1; Serviceområde 1 Slagelse: 811-7612</v>
      </c>
    </row>
    <row r="3617" spans="2:6" x14ac:dyDescent="0.25">
      <c r="B3617" t="s">
        <v>10104</v>
      </c>
      <c r="C3617" s="301" t="s">
        <v>9714</v>
      </c>
      <c r="D3617" s="301" t="s">
        <v>9715</v>
      </c>
      <c r="E3617" s="301" t="s">
        <v>9716</v>
      </c>
      <c r="F3617" t="str">
        <f t="shared" si="56"/>
        <v>SLDRIFSER2; Serviceområde 2 Slagelse: 811-7613</v>
      </c>
    </row>
    <row r="3618" spans="2:6" x14ac:dyDescent="0.25">
      <c r="B3618" t="s">
        <v>10105</v>
      </c>
      <c r="C3618" s="301" t="s">
        <v>9717</v>
      </c>
      <c r="D3618" s="301" t="s">
        <v>9718</v>
      </c>
      <c r="E3618" s="301" t="s">
        <v>9719</v>
      </c>
      <c r="F3618" t="str">
        <f t="shared" si="56"/>
        <v>SLDRIFSER3; Serviceområde 3 Slagelse: 811-7614</v>
      </c>
    </row>
    <row r="3619" spans="2:6" x14ac:dyDescent="0.25">
      <c r="B3619" t="s">
        <v>10106</v>
      </c>
      <c r="C3619" s="301" t="s">
        <v>9720</v>
      </c>
      <c r="D3619" s="301" t="s">
        <v>9721</v>
      </c>
      <c r="E3619" s="301" t="s">
        <v>9722</v>
      </c>
      <c r="F3619" t="str">
        <f t="shared" si="56"/>
        <v>SLDRIFSER4; Serviceområde 4 Slagelse: 811-7615</v>
      </c>
    </row>
    <row r="3620" spans="2:6" x14ac:dyDescent="0.25">
      <c r="B3620" t="s">
        <v>10107</v>
      </c>
      <c r="C3620" s="301" t="s">
        <v>9723</v>
      </c>
      <c r="D3620" s="301" t="s">
        <v>9724</v>
      </c>
      <c r="E3620" s="301" t="s">
        <v>9725</v>
      </c>
      <c r="F3620" t="str">
        <f t="shared" si="56"/>
        <v>SLDRIFSER5; Serviceområde 5 Slagelse: 811-7616</v>
      </c>
    </row>
    <row r="3621" spans="2:6" x14ac:dyDescent="0.25">
      <c r="B3621" t="s">
        <v>10108</v>
      </c>
      <c r="C3621" s="301" t="s">
        <v>9726</v>
      </c>
      <c r="D3621" s="301" t="s">
        <v>9727</v>
      </c>
      <c r="E3621" s="301" t="s">
        <v>9728</v>
      </c>
      <c r="F3621" t="str">
        <f t="shared" si="56"/>
        <v>SLDRIFSER6; Serviceområde 6 Slagelse: 811-7617</v>
      </c>
    </row>
    <row r="3622" spans="2:6" x14ac:dyDescent="0.25">
      <c r="B3622" t="s">
        <v>11148</v>
      </c>
      <c r="C3622" s="301" t="s">
        <v>10444</v>
      </c>
      <c r="D3622" s="301" t="s">
        <v>10445</v>
      </c>
      <c r="E3622" s="301" t="s">
        <v>10446</v>
      </c>
      <c r="F3622" t="str">
        <f t="shared" si="56"/>
        <v>SLDRIFSER7; Serviceområde 7 Slagelse: 811-7625</v>
      </c>
    </row>
    <row r="3623" spans="2:6" x14ac:dyDescent="0.25">
      <c r="B3623" t="s">
        <v>10109</v>
      </c>
      <c r="C3623" s="301" t="s">
        <v>9729</v>
      </c>
      <c r="D3623" s="301" t="s">
        <v>9730</v>
      </c>
      <c r="E3623" s="301" t="s">
        <v>9731</v>
      </c>
      <c r="F3623" t="str">
        <f t="shared" si="56"/>
        <v>SLDRIFSERV; Serviceafsnit NSR: 811-7610</v>
      </c>
    </row>
    <row r="3624" spans="2:6" x14ac:dyDescent="0.25">
      <c r="B3624" t="s">
        <v>6720</v>
      </c>
      <c r="C3624" s="301" t="s">
        <v>3259</v>
      </c>
      <c r="D3624" s="301" t="s">
        <v>3260</v>
      </c>
      <c r="E3624" s="301" t="s">
        <v>3261</v>
      </c>
      <c r="F3624" t="str">
        <f t="shared" si="56"/>
        <v>SLEJEN; Ejend.dr. Kors. - Næst. Slag. Ring. (K): 811-2709</v>
      </c>
    </row>
    <row r="3625" spans="2:6" x14ac:dyDescent="0.25">
      <c r="B3625" t="s">
        <v>10110</v>
      </c>
      <c r="C3625" s="301" t="s">
        <v>3262</v>
      </c>
      <c r="D3625" s="301" t="s">
        <v>9732</v>
      </c>
      <c r="E3625" s="301" t="s">
        <v>3263</v>
      </c>
      <c r="F3625" t="str">
        <f t="shared" si="56"/>
        <v>SLFORSK; NSR sygehuse forskning (K): 811-2715</v>
      </c>
    </row>
    <row r="3626" spans="2:6" x14ac:dyDescent="0.25">
      <c r="B3626" t="s">
        <v>6700</v>
      </c>
      <c r="C3626" s="301" t="s">
        <v>3198</v>
      </c>
      <c r="D3626" s="301" t="s">
        <v>3197</v>
      </c>
      <c r="E3626" s="301" t="s">
        <v>3199</v>
      </c>
      <c r="F3626" t="str">
        <f t="shared" si="56"/>
        <v>SLFYER; Fysio- ergoterapi - Næstved-Slagelse: 811-2316</v>
      </c>
    </row>
    <row r="3627" spans="2:6" x14ac:dyDescent="0.25">
      <c r="B3627" t="s">
        <v>10111</v>
      </c>
      <c r="C3627" s="301" t="s">
        <v>3196</v>
      </c>
      <c r="D3627" s="301" t="s">
        <v>3197</v>
      </c>
      <c r="E3627" s="301" t="s">
        <v>8108</v>
      </c>
      <c r="F3627" t="str">
        <f t="shared" si="56"/>
        <v>SLFYER; Fysio- og ergoterapi - NSR sygehuse: 811-2315</v>
      </c>
    </row>
    <row r="3628" spans="2:6" x14ac:dyDescent="0.25">
      <c r="B3628" t="s">
        <v>6486</v>
      </c>
      <c r="C3628" s="301" t="s">
        <v>2647</v>
      </c>
      <c r="D3628" s="301" t="s">
        <v>2648</v>
      </c>
      <c r="E3628" s="301" t="s">
        <v>2649</v>
      </c>
      <c r="F3628" t="str">
        <f t="shared" si="56"/>
        <v>SLFYERERGO; Ergoterapi - Fysio-ergoterapi - Slagelse: 102-2321</v>
      </c>
    </row>
    <row r="3629" spans="2:6" x14ac:dyDescent="0.25">
      <c r="B3629" t="s">
        <v>6701</v>
      </c>
      <c r="C3629" s="301" t="s">
        <v>3200</v>
      </c>
      <c r="D3629" s="301" t="s">
        <v>3201</v>
      </c>
      <c r="E3629" s="301" t="s">
        <v>3202</v>
      </c>
      <c r="F3629" t="str">
        <f t="shared" si="56"/>
        <v>SLFYERFORS; Driftsmæssig forskning FysErgoterapi (K): 811-2318</v>
      </c>
    </row>
    <row r="3630" spans="2:6" x14ac:dyDescent="0.25">
      <c r="B3630" t="s">
        <v>6485</v>
      </c>
      <c r="C3630" s="301" t="s">
        <v>2644</v>
      </c>
      <c r="D3630" s="301" t="s">
        <v>2645</v>
      </c>
      <c r="E3630" s="301" t="s">
        <v>2646</v>
      </c>
      <c r="F3630" t="str">
        <f t="shared" si="56"/>
        <v>SLFYERFYSI; Fysioterapi - Fysio-ergoterapi - Slag.: 102-2320</v>
      </c>
    </row>
    <row r="3631" spans="2:6" x14ac:dyDescent="0.25">
      <c r="B3631" t="s">
        <v>8869</v>
      </c>
      <c r="C3631" s="301">
        <v>8056074000</v>
      </c>
      <c r="D3631" s="301" t="s">
        <v>8254</v>
      </c>
      <c r="E3631" s="304" t="s">
        <v>2485</v>
      </c>
      <c r="F3631" t="str">
        <f t="shared" si="56"/>
        <v>SLFYER-p; BEAT DB, phd.projekt, Karen H Andreasson: 8056074000</v>
      </c>
    </row>
    <row r="3632" spans="2:6" x14ac:dyDescent="0.25">
      <c r="B3632" t="s">
        <v>8853</v>
      </c>
      <c r="C3632" s="307">
        <v>8056025000</v>
      </c>
      <c r="D3632" s="301" t="s">
        <v>8254</v>
      </c>
      <c r="E3632" s="301" t="s">
        <v>2452</v>
      </c>
      <c r="F3632" t="str">
        <f t="shared" si="56"/>
        <v>SLFYER-p; BEAT DB, phd.projekt_TF, Karen H Andrea.: 8056025000</v>
      </c>
    </row>
    <row r="3633" spans="2:6" x14ac:dyDescent="0.25">
      <c r="B3633" t="s">
        <v>11094</v>
      </c>
      <c r="C3633" s="301">
        <v>8056153000</v>
      </c>
      <c r="D3633" s="301" t="s">
        <v>8254</v>
      </c>
      <c r="E3633" s="304" t="s">
        <v>10373</v>
      </c>
      <c r="F3633" t="str">
        <f t="shared" si="56"/>
        <v>SLFYER-p; BE-IT v Lars Hermann Tang: 8056153000</v>
      </c>
    </row>
    <row r="3634" spans="2:6" x14ac:dyDescent="0.25">
      <c r="B3634" t="s">
        <v>8867</v>
      </c>
      <c r="C3634" s="301">
        <v>8056067000</v>
      </c>
      <c r="D3634" s="301" t="s">
        <v>8254</v>
      </c>
      <c r="E3634" s="301" t="s">
        <v>2479</v>
      </c>
      <c r="F3634" t="str">
        <f t="shared" si="56"/>
        <v>SLFYER-p; EDFI-Kohorten - Brian Clausen - Ekstern: 8056067000</v>
      </c>
    </row>
    <row r="3635" spans="2:6" x14ac:dyDescent="0.25">
      <c r="B3635" t="s">
        <v>8868</v>
      </c>
      <c r="C3635" s="301">
        <v>8056068000</v>
      </c>
      <c r="D3635" s="301" t="s">
        <v>8254</v>
      </c>
      <c r="E3635" s="301" t="s">
        <v>2480</v>
      </c>
      <c r="F3635" t="str">
        <f t="shared" si="56"/>
        <v>SLFYER-p; EDFI-Kohorten - Brian Clausen - Intern: 8056068000</v>
      </c>
    </row>
    <row r="3636" spans="2:6" x14ac:dyDescent="0.25">
      <c r="B3636" t="s">
        <v>10113</v>
      </c>
      <c r="C3636" s="301">
        <v>8056147000</v>
      </c>
      <c r="D3636" s="301" t="s">
        <v>8254</v>
      </c>
      <c r="E3636" s="301" t="s">
        <v>9734</v>
      </c>
      <c r="F3636" t="str">
        <f t="shared" si="56"/>
        <v>SLFYER-p; Exercise first–Forskningsenheden PROgrez: 8056147000</v>
      </c>
    </row>
    <row r="3637" spans="2:6" x14ac:dyDescent="0.25">
      <c r="B3637" t="s">
        <v>8846</v>
      </c>
      <c r="C3637" s="307">
        <v>8056000000</v>
      </c>
      <c r="D3637" s="301" t="s">
        <v>8254</v>
      </c>
      <c r="E3637" s="301" t="s">
        <v>2434</v>
      </c>
      <c r="F3637" t="str">
        <f t="shared" si="56"/>
        <v>SLFYER-p; EXTRA - Pætur Holm - Intern: 8056000000</v>
      </c>
    </row>
    <row r="3638" spans="2:6" x14ac:dyDescent="0.25">
      <c r="B3638" t="s">
        <v>8844</v>
      </c>
      <c r="C3638" s="307">
        <v>8055996000</v>
      </c>
      <c r="D3638" s="301" t="s">
        <v>8254</v>
      </c>
      <c r="E3638" s="301" t="s">
        <v>2432</v>
      </c>
      <c r="F3638" t="str">
        <f t="shared" si="56"/>
        <v>SLFYER-p; EXTRA annuum - Pætur Holm - Intern: 8055996000</v>
      </c>
    </row>
    <row r="3639" spans="2:6" x14ac:dyDescent="0.25">
      <c r="B3639" t="s">
        <v>8822</v>
      </c>
      <c r="C3639" s="307">
        <v>8055952000</v>
      </c>
      <c r="D3639" s="301" t="s">
        <v>8254</v>
      </c>
      <c r="E3639" s="301" t="s">
        <v>2399</v>
      </c>
      <c r="F3639" t="str">
        <f t="shared" si="56"/>
        <v>SLFYER-p; EXTRA PhD løn Gigtforeningen - Pætur H.: 8055952000</v>
      </c>
    </row>
    <row r="3640" spans="2:6" x14ac:dyDescent="0.25">
      <c r="B3640" t="s">
        <v>10112</v>
      </c>
      <c r="C3640" s="301">
        <v>8056132000</v>
      </c>
      <c r="D3640" s="301" t="s">
        <v>8254</v>
      </c>
      <c r="E3640" s="304" t="s">
        <v>9733</v>
      </c>
      <c r="F3640" t="str">
        <f t="shared" si="56"/>
        <v>SLFYER-p; Fugl Meyer – Henriette Busk – Ekstern: 8056132000</v>
      </c>
    </row>
    <row r="3641" spans="2:6" x14ac:dyDescent="0.25">
      <c r="B3641" t="s">
        <v>8839</v>
      </c>
      <c r="C3641" s="307">
        <v>8055985000</v>
      </c>
      <c r="D3641" s="301" t="s">
        <v>8254</v>
      </c>
      <c r="E3641" s="301" t="s">
        <v>2426</v>
      </c>
      <c r="F3641" t="str">
        <f t="shared" si="56"/>
        <v>SLFYER-p; Hvordan håndterer vi forandringer - Lis.: 8055985000</v>
      </c>
    </row>
    <row r="3642" spans="2:6" x14ac:dyDescent="0.25">
      <c r="B3642" t="s">
        <v>8806</v>
      </c>
      <c r="C3642" s="307">
        <v>8055492000</v>
      </c>
      <c r="D3642" s="301" t="s">
        <v>8254</v>
      </c>
      <c r="E3642" s="301" t="s">
        <v>2336</v>
      </c>
      <c r="F3642" t="str">
        <f t="shared" si="56"/>
        <v>SLFYER-p; Implementering af affolter metoden: 8055492000</v>
      </c>
    </row>
    <row r="3643" spans="2:6" x14ac:dyDescent="0.25">
      <c r="B3643" t="s">
        <v>8882</v>
      </c>
      <c r="C3643" s="301">
        <v>8056106000</v>
      </c>
      <c r="D3643" s="301" t="s">
        <v>8254</v>
      </c>
      <c r="E3643" s="304" t="s">
        <v>8270</v>
      </c>
      <c r="F3643" t="str">
        <f t="shared" si="56"/>
        <v>SLFYER-p; Lifestyle-oriented occupational therapy: 8056106000</v>
      </c>
    </row>
    <row r="3644" spans="2:6" x14ac:dyDescent="0.25">
      <c r="B3644" t="s">
        <v>8883</v>
      </c>
      <c r="C3644" s="301">
        <v>8056107000</v>
      </c>
      <c r="D3644" s="301" t="s">
        <v>8254</v>
      </c>
      <c r="E3644" s="304" t="s">
        <v>8270</v>
      </c>
      <c r="F3644" t="str">
        <f t="shared" si="56"/>
        <v>SLFYER-p; Lifestyle-oriented occupational therapy: 8056107000</v>
      </c>
    </row>
    <row r="3645" spans="2:6" x14ac:dyDescent="0.25">
      <c r="B3645" t="s">
        <v>8857</v>
      </c>
      <c r="C3645" s="307">
        <v>8056034000</v>
      </c>
      <c r="D3645" s="301" t="s">
        <v>8254</v>
      </c>
      <c r="E3645" s="301" t="s">
        <v>2460</v>
      </c>
      <c r="F3645" t="str">
        <f t="shared" si="56"/>
        <v>SLFYER-p; Midler til open access eller konference: 8056034000</v>
      </c>
    </row>
    <row r="3646" spans="2:6" x14ac:dyDescent="0.25">
      <c r="B3646" t="s">
        <v>8872</v>
      </c>
      <c r="C3646" s="301">
        <v>8056077000</v>
      </c>
      <c r="D3646" s="301" t="s">
        <v>8254</v>
      </c>
      <c r="E3646" s="304" t="s">
        <v>2488</v>
      </c>
      <c r="F3646" t="str">
        <f t="shared" si="56"/>
        <v>SLFYER-p; Nesa – Henriette Busk – Ekstern: 8056077000</v>
      </c>
    </row>
    <row r="3647" spans="2:6" x14ac:dyDescent="0.25">
      <c r="B3647" t="s">
        <v>8873</v>
      </c>
      <c r="C3647" s="301">
        <v>8056078000</v>
      </c>
      <c r="D3647" s="301" t="s">
        <v>8254</v>
      </c>
      <c r="E3647" s="304" t="s">
        <v>2489</v>
      </c>
      <c r="F3647" t="str">
        <f t="shared" si="56"/>
        <v>SLFYER-p; Nesa – Henriette Busk – Intern: 8056078000</v>
      </c>
    </row>
    <row r="3648" spans="2:6" x14ac:dyDescent="0.25">
      <c r="B3648" t="s">
        <v>8833</v>
      </c>
      <c r="C3648" s="307">
        <v>8055969000</v>
      </c>
      <c r="D3648" s="301" t="s">
        <v>8254</v>
      </c>
      <c r="E3648" s="301" t="s">
        <v>2414</v>
      </c>
      <c r="F3648" t="str">
        <f t="shared" si="56"/>
        <v>SLFYER-p; Ph.d. Karen Andreasson - EKSTERN: 8055969000</v>
      </c>
    </row>
    <row r="3649" spans="2:6" x14ac:dyDescent="0.25">
      <c r="B3649" t="s">
        <v>8834</v>
      </c>
      <c r="C3649" s="307">
        <v>8055970000</v>
      </c>
      <c r="D3649" s="301" t="s">
        <v>8254</v>
      </c>
      <c r="E3649" s="301" t="s">
        <v>2415</v>
      </c>
      <c r="F3649" t="str">
        <f t="shared" si="56"/>
        <v>SLFYER-p; Ph.d. Karen Andreasson - INTERN: 8055970000</v>
      </c>
    </row>
    <row r="3650" spans="2:6" x14ac:dyDescent="0.25">
      <c r="B3650" t="s">
        <v>11129</v>
      </c>
      <c r="C3650" s="301">
        <v>8056207000</v>
      </c>
      <c r="D3650" s="301" t="s">
        <v>8254</v>
      </c>
      <c r="E3650" s="301" t="s">
        <v>10410</v>
      </c>
      <c r="F3650" t="str">
        <f t="shared" si="56"/>
        <v>SLFYER-p; PhD - Astrid Trulsson  - Ekstern: 8056207000</v>
      </c>
    </row>
    <row r="3651" spans="2:6" x14ac:dyDescent="0.25">
      <c r="B3651" t="s">
        <v>11130</v>
      </c>
      <c r="C3651" s="301">
        <v>8056208000</v>
      </c>
      <c r="D3651" s="301" t="s">
        <v>8254</v>
      </c>
      <c r="E3651" s="301" t="s">
        <v>10411</v>
      </c>
      <c r="F3651" t="str">
        <f t="shared" si="56"/>
        <v>SLFYER-p; PhD - Astrid Trulsson  - Intern: 8056208000</v>
      </c>
    </row>
    <row r="3652" spans="2:6" x14ac:dyDescent="0.25">
      <c r="B3652" t="s">
        <v>11126</v>
      </c>
      <c r="C3652" s="301">
        <v>8056204000</v>
      </c>
      <c r="D3652" s="301" t="s">
        <v>8254</v>
      </c>
      <c r="E3652" s="301" t="s">
        <v>10407</v>
      </c>
      <c r="F3652" t="str">
        <f t="shared" si="56"/>
        <v>SLFYER-p; PhD - Graziella Zangger  - Ekstern: 8056204000</v>
      </c>
    </row>
    <row r="3653" spans="2:6" x14ac:dyDescent="0.25">
      <c r="B3653" t="s">
        <v>11128</v>
      </c>
      <c r="C3653" s="301">
        <v>8056206000</v>
      </c>
      <c r="D3653" s="301" t="s">
        <v>8254</v>
      </c>
      <c r="E3653" s="301" t="s">
        <v>10409</v>
      </c>
      <c r="F3653" t="str">
        <f t="shared" si="56"/>
        <v>SLFYER-p; PhD - Graziella Zangger  - Intern: 8056206000</v>
      </c>
    </row>
    <row r="3654" spans="2:6" x14ac:dyDescent="0.25">
      <c r="B3654" t="s">
        <v>8862</v>
      </c>
      <c r="C3654" s="301">
        <v>8056046000</v>
      </c>
      <c r="D3654" s="301" t="s">
        <v>8254</v>
      </c>
      <c r="E3654" s="301" t="s">
        <v>2465</v>
      </c>
      <c r="F3654" t="str">
        <f t="shared" si="56"/>
        <v>SLFYER-p; Physiotherapy for minor musculoskeletal : 8056046000</v>
      </c>
    </row>
    <row r="3655" spans="2:6" x14ac:dyDescent="0.25">
      <c r="B3655" t="s">
        <v>8863</v>
      </c>
      <c r="C3655" s="301">
        <v>8056047000</v>
      </c>
      <c r="D3655" s="301" t="s">
        <v>8254</v>
      </c>
      <c r="E3655" s="301" t="s">
        <v>2465</v>
      </c>
      <c r="F3655" t="str">
        <f t="shared" si="56"/>
        <v>SLFYER-p; Physiotherapy for minor musculoskeletal : 8056047000</v>
      </c>
    </row>
    <row r="3656" spans="2:6" x14ac:dyDescent="0.25">
      <c r="B3656" t="s">
        <v>8821</v>
      </c>
      <c r="C3656" s="307">
        <v>8055949000</v>
      </c>
      <c r="D3656" s="301" t="s">
        <v>8254</v>
      </c>
      <c r="E3656" s="301" t="s">
        <v>2398</v>
      </c>
      <c r="F3656" t="str">
        <f t="shared" si="56"/>
        <v>SLFYER-p; Post.doc Charlotte Paaske Simony - ekst.: 8055949000</v>
      </c>
    </row>
    <row r="3657" spans="2:6" x14ac:dyDescent="0.25">
      <c r="B3657" t="s">
        <v>8820</v>
      </c>
      <c r="C3657" s="307">
        <v>8055948000</v>
      </c>
      <c r="D3657" s="301" t="s">
        <v>8254</v>
      </c>
      <c r="E3657" s="301" t="s">
        <v>2397</v>
      </c>
      <c r="F3657" t="str">
        <f t="shared" si="56"/>
        <v>SLFYER-p; Post.doc Charlotte Paaske Simony - inte.: 8055948000</v>
      </c>
    </row>
    <row r="3658" spans="2:6" x14ac:dyDescent="0.25">
      <c r="B3658" t="s">
        <v>8814</v>
      </c>
      <c r="C3658" s="307">
        <v>8055928000</v>
      </c>
      <c r="D3658" s="301" t="s">
        <v>8254</v>
      </c>
      <c r="E3658" s="301" t="s">
        <v>2382</v>
      </c>
      <c r="F3658" t="str">
        <f t="shared" si="56"/>
        <v>SLFYER-p; Pætur Mikal Holm - Effekten af BFR-styr.: 8055928000</v>
      </c>
    </row>
    <row r="3659" spans="2:6" x14ac:dyDescent="0.25">
      <c r="B3659" t="s">
        <v>8847</v>
      </c>
      <c r="C3659" s="307">
        <v>8056004000</v>
      </c>
      <c r="D3659" s="301" t="s">
        <v>8254</v>
      </c>
      <c r="E3659" s="301" t="s">
        <v>2438</v>
      </c>
      <c r="F3659" t="str">
        <f t="shared" ref="F3659:F3722" si="57">CONCATENATE(D3659,";"," ",E3659,":"," ",C3659)</f>
        <v>SLFYER-p; Tryghed i hverdagen med KOL - styrkelse: 8056004000</v>
      </c>
    </row>
    <row r="3660" spans="2:6" x14ac:dyDescent="0.25">
      <c r="B3660" t="s">
        <v>10114</v>
      </c>
      <c r="C3660" s="301" t="s">
        <v>3169</v>
      </c>
      <c r="D3660" s="301" t="s">
        <v>9735</v>
      </c>
      <c r="E3660" s="301" t="s">
        <v>3339</v>
      </c>
      <c r="F3660" t="str">
        <f t="shared" si="57"/>
        <v>SLGYOB; Gynækologi og Obstetrik - Slagelse: 811-2139</v>
      </c>
    </row>
    <row r="3661" spans="2:6" x14ac:dyDescent="0.25">
      <c r="B3661" t="s">
        <v>8908</v>
      </c>
      <c r="C3661" s="301" t="s">
        <v>2911</v>
      </c>
      <c r="D3661" s="301" t="s">
        <v>8300</v>
      </c>
      <c r="E3661" s="301" t="s">
        <v>2806</v>
      </c>
      <c r="F3661" t="str">
        <f t="shared" si="57"/>
        <v>SLGYOBAMB; Gyn ambulatorium - GynObs Slagelse: 106-2141</v>
      </c>
    </row>
    <row r="3662" spans="2:6" x14ac:dyDescent="0.25">
      <c r="B3662" t="s">
        <v>8910</v>
      </c>
      <c r="C3662" s="301" t="s">
        <v>2916</v>
      </c>
      <c r="D3662" s="301" t="s">
        <v>8302</v>
      </c>
      <c r="E3662" s="301" t="s">
        <v>8303</v>
      </c>
      <c r="F3662" t="str">
        <f t="shared" si="57"/>
        <v>SLGYOBGAMB; Amb for Gravide - GynObs - Slagelse: 106-2147</v>
      </c>
    </row>
    <row r="3663" spans="2:6" x14ac:dyDescent="0.25">
      <c r="B3663" t="s">
        <v>8911</v>
      </c>
      <c r="C3663" s="301" t="s">
        <v>2917</v>
      </c>
      <c r="D3663" s="301" t="s">
        <v>8304</v>
      </c>
      <c r="E3663" s="301" t="s">
        <v>2812</v>
      </c>
      <c r="F3663" t="str">
        <f t="shared" si="57"/>
        <v>SLGYOBJORD; Jordemodercenter - GynObs - Slagelse: 106-2149</v>
      </c>
    </row>
    <row r="3664" spans="2:6" x14ac:dyDescent="0.25">
      <c r="B3664" t="s">
        <v>8912</v>
      </c>
      <c r="C3664" s="301" t="s">
        <v>2918</v>
      </c>
      <c r="D3664" s="301" t="s">
        <v>8305</v>
      </c>
      <c r="E3664" s="301" t="s">
        <v>2815</v>
      </c>
      <c r="F3664" t="str">
        <f t="shared" si="57"/>
        <v>SLGYOBLÆGE; Læger - GynObs - Slagelse: 106-2150</v>
      </c>
    </row>
    <row r="3665" spans="2:6" x14ac:dyDescent="0.25">
      <c r="B3665" t="s">
        <v>8913</v>
      </c>
      <c r="C3665" s="301" t="s">
        <v>2919</v>
      </c>
      <c r="D3665" s="301" t="s">
        <v>8306</v>
      </c>
      <c r="E3665" s="301" t="s">
        <v>2818</v>
      </c>
      <c r="F3665" t="str">
        <f t="shared" si="57"/>
        <v>SLGYOBLÆSE; Lægesekretærer - GynObs - Slagelse: 106-2151</v>
      </c>
    </row>
    <row r="3666" spans="2:6" x14ac:dyDescent="0.25">
      <c r="B3666" t="s">
        <v>8909</v>
      </c>
      <c r="C3666" s="301" t="s">
        <v>2912</v>
      </c>
      <c r="D3666" s="301" t="s">
        <v>8301</v>
      </c>
      <c r="E3666" s="301" t="s">
        <v>2809</v>
      </c>
      <c r="F3666" t="str">
        <f t="shared" si="57"/>
        <v>SLGYOBMBAF; Mor-Barn afsnit - GynObs - Slagelse: 106-2144</v>
      </c>
    </row>
    <row r="3667" spans="2:6" x14ac:dyDescent="0.25">
      <c r="B3667" t="s">
        <v>8799</v>
      </c>
      <c r="C3667" s="301">
        <v>8055125000</v>
      </c>
      <c r="D3667" s="301" t="s">
        <v>8251</v>
      </c>
      <c r="E3667" s="301" t="s">
        <v>2292</v>
      </c>
      <c r="F3667" t="str">
        <f t="shared" si="57"/>
        <v>SLGYOB-p; Jesper Stauner - Familieamb./drift: 8055125000</v>
      </c>
    </row>
    <row r="3668" spans="2:6" x14ac:dyDescent="0.25">
      <c r="B3668" t="s">
        <v>8801</v>
      </c>
      <c r="C3668" s="307">
        <v>8055127000</v>
      </c>
      <c r="D3668" s="301" t="s">
        <v>8251</v>
      </c>
      <c r="E3668" s="301" t="s">
        <v>2294</v>
      </c>
      <c r="F3668" t="str">
        <f t="shared" si="57"/>
        <v>SLGYOB-p; Julie Stryhn - NeoThyr: 8055127000</v>
      </c>
    </row>
    <row r="3669" spans="2:6" x14ac:dyDescent="0.25">
      <c r="B3669" t="s">
        <v>8838</v>
      </c>
      <c r="C3669" s="307">
        <v>8055977000</v>
      </c>
      <c r="D3669" s="301" t="s">
        <v>8251</v>
      </c>
      <c r="E3669" s="301" t="s">
        <v>2421</v>
      </c>
      <c r="F3669" t="str">
        <f t="shared" si="57"/>
        <v>SLGYOB-p; Løft af kvaliteten på fødeafdelinger, E.: 8055977000</v>
      </c>
    </row>
    <row r="3670" spans="2:6" x14ac:dyDescent="0.25">
      <c r="B3670" t="s">
        <v>8800</v>
      </c>
      <c r="C3670" s="307">
        <v>8055126000</v>
      </c>
      <c r="D3670" s="301" t="s">
        <v>8251</v>
      </c>
      <c r="E3670" s="301" t="s">
        <v>2293</v>
      </c>
      <c r="F3670" t="str">
        <f t="shared" si="57"/>
        <v>SLGYOB-p; Smartphoneapplikation - inkontinens: 8055126000</v>
      </c>
    </row>
    <row r="3671" spans="2:6" x14ac:dyDescent="0.25">
      <c r="B3671" t="s">
        <v>8816</v>
      </c>
      <c r="C3671" s="307">
        <v>8055931000</v>
      </c>
      <c r="D3671" s="301" t="s">
        <v>8251</v>
      </c>
      <c r="E3671" s="301" t="s">
        <v>2384</v>
      </c>
      <c r="F3671" t="str">
        <f t="shared" si="57"/>
        <v>SLGYOB-p; Vilma Nykvist - PostThyr: 8055931000</v>
      </c>
    </row>
    <row r="3672" spans="2:6" x14ac:dyDescent="0.25">
      <c r="B3672" t="s">
        <v>6499</v>
      </c>
      <c r="C3672" s="301" t="s">
        <v>2686</v>
      </c>
      <c r="D3672" s="301" t="s">
        <v>2687</v>
      </c>
      <c r="E3672" s="301" t="s">
        <v>2688</v>
      </c>
      <c r="F3672" t="str">
        <f t="shared" si="57"/>
        <v>SLIMMU; Klinisk Immunologi - Slagelse: 102-2477</v>
      </c>
    </row>
    <row r="3673" spans="2:6" x14ac:dyDescent="0.25">
      <c r="B3673" t="s">
        <v>10115</v>
      </c>
      <c r="C3673" s="301" t="s">
        <v>9736</v>
      </c>
      <c r="D3673" s="304" t="s">
        <v>9737</v>
      </c>
      <c r="E3673" s="301" t="s">
        <v>2688</v>
      </c>
      <c r="F3673" t="str">
        <f t="shared" si="57"/>
        <v>SLIMMURO; Klinisk Immunologi - Slagelse: 102-7653</v>
      </c>
    </row>
    <row r="3674" spans="2:6" x14ac:dyDescent="0.25">
      <c r="B3674" t="s">
        <v>6686</v>
      </c>
      <c r="C3674" s="301" t="s">
        <v>3159</v>
      </c>
      <c r="D3674" s="301" t="s">
        <v>3160</v>
      </c>
      <c r="E3674" s="301" t="s">
        <v>3161</v>
      </c>
      <c r="F3674" t="str">
        <f t="shared" si="57"/>
        <v>SLKAKI; Stoppet enhed (538): 811-2080</v>
      </c>
    </row>
    <row r="3675" spans="2:6" x14ac:dyDescent="0.25">
      <c r="B3675" t="s">
        <v>6451</v>
      </c>
      <c r="C3675" s="301" t="s">
        <v>2546</v>
      </c>
      <c r="D3675" s="301" t="s">
        <v>2547</v>
      </c>
      <c r="E3675" s="301" t="s">
        <v>2548</v>
      </c>
      <c r="F3675" t="str">
        <f t="shared" si="57"/>
        <v>SLKAKIFÆL2; Stoppet enhed (562): 102-2082</v>
      </c>
    </row>
    <row r="3676" spans="2:6" x14ac:dyDescent="0.25">
      <c r="B3676" t="s">
        <v>6327</v>
      </c>
      <c r="C3676" s="307">
        <v>8055084000</v>
      </c>
      <c r="D3676" s="301" t="s">
        <v>2287</v>
      </c>
      <c r="E3676" s="301" t="s">
        <v>2288</v>
      </c>
      <c r="F3676" t="str">
        <f t="shared" si="57"/>
        <v>SLKAKI-p; Arv efter Inger Marie Pierpoint: 8055084000</v>
      </c>
    </row>
    <row r="3677" spans="2:6" x14ac:dyDescent="0.25">
      <c r="B3677" t="s">
        <v>6452</v>
      </c>
      <c r="C3677" s="301" t="s">
        <v>2549</v>
      </c>
      <c r="D3677" s="301" t="s">
        <v>2550</v>
      </c>
      <c r="E3677" s="301" t="s">
        <v>2551</v>
      </c>
      <c r="F3677" t="str">
        <f t="shared" si="57"/>
        <v>SLKAKISENG; Stoppet enhed (561): 102-2083</v>
      </c>
    </row>
    <row r="3678" spans="2:6" x14ac:dyDescent="0.25">
      <c r="B3678" t="s">
        <v>6448</v>
      </c>
      <c r="C3678" s="301" t="s">
        <v>2537</v>
      </c>
      <c r="D3678" s="301" t="s">
        <v>2538</v>
      </c>
      <c r="E3678" s="301" t="s">
        <v>2539</v>
      </c>
      <c r="F3678" t="str">
        <f t="shared" si="57"/>
        <v>SLKIRUA2; Stoppet enhed (393): 102-2056</v>
      </c>
    </row>
    <row r="3679" spans="2:6" x14ac:dyDescent="0.25">
      <c r="B3679" t="s">
        <v>11149</v>
      </c>
      <c r="C3679" s="307" t="s">
        <v>10447</v>
      </c>
      <c r="D3679" s="301" t="s">
        <v>10448</v>
      </c>
      <c r="E3679" s="301" t="s">
        <v>10449</v>
      </c>
      <c r="F3679" t="str">
        <f t="shared" si="57"/>
        <v>SLKIRUIVBL; IV Blandeenhed - Kirurgisk afd. Slagelse: 999-7267</v>
      </c>
    </row>
    <row r="3680" spans="2:6" x14ac:dyDescent="0.25">
      <c r="B3680" t="s">
        <v>11105</v>
      </c>
      <c r="C3680" s="301">
        <v>8056180000</v>
      </c>
      <c r="D3680" s="301" t="s">
        <v>10384</v>
      </c>
      <c r="E3680" s="304" t="s">
        <v>10385</v>
      </c>
      <c r="F3680" t="str">
        <f t="shared" si="57"/>
        <v>SLKIRU-p; Kræftplan IV kompetenceløft kolorektalki: 8056180000</v>
      </c>
    </row>
    <row r="3681" spans="2:6" x14ac:dyDescent="0.25">
      <c r="B3681" t="s">
        <v>6685</v>
      </c>
      <c r="C3681" s="301" t="s">
        <v>3157</v>
      </c>
      <c r="D3681" s="301" t="s">
        <v>3158</v>
      </c>
      <c r="E3681" s="301" t="s">
        <v>590</v>
      </c>
      <c r="F3681" t="str">
        <f t="shared" si="57"/>
        <v>SLMAKA; Mave-tarm Karkirurgi - Slagelse: 811-2050</v>
      </c>
    </row>
    <row r="3682" spans="2:6" x14ac:dyDescent="0.25">
      <c r="B3682" t="s">
        <v>6740</v>
      </c>
      <c r="C3682" s="301" t="s">
        <v>3316</v>
      </c>
      <c r="D3682" s="301" t="s">
        <v>3158</v>
      </c>
      <c r="E3682" s="301" t="s">
        <v>590</v>
      </c>
      <c r="F3682" t="str">
        <f t="shared" si="57"/>
        <v>SLMAKA; Mave-tarm Karkirurgi - Slagelse: 811-7257</v>
      </c>
    </row>
    <row r="3683" spans="2:6" x14ac:dyDescent="0.25">
      <c r="B3683" t="s">
        <v>6516</v>
      </c>
      <c r="C3683" s="301" t="s">
        <v>2723</v>
      </c>
      <c r="D3683" s="301" t="s">
        <v>2724</v>
      </c>
      <c r="E3683" s="301" t="s">
        <v>2725</v>
      </c>
      <c r="F3683" t="str">
        <f t="shared" si="57"/>
        <v>SLMAKAFORS; Driftsmæssig forsk. MaveTarmKir Slag (K): 102-7266</v>
      </c>
    </row>
    <row r="3684" spans="2:6" x14ac:dyDescent="0.25">
      <c r="B3684" t="s">
        <v>6515</v>
      </c>
      <c r="C3684" s="301" t="s">
        <v>2721</v>
      </c>
      <c r="D3684" s="301" t="s">
        <v>2553</v>
      </c>
      <c r="E3684" s="301" t="s">
        <v>2722</v>
      </c>
      <c r="F3684" t="str">
        <f t="shared" si="57"/>
        <v>SLMAKAKAMB; Ambulant - Karkirurgi - Slagelse: 102-7263</v>
      </c>
    </row>
    <row r="3685" spans="2:6" x14ac:dyDescent="0.25">
      <c r="B3685" t="s">
        <v>6453</v>
      </c>
      <c r="C3685" s="301" t="s">
        <v>2552</v>
      </c>
      <c r="D3685" s="301" t="s">
        <v>2553</v>
      </c>
      <c r="E3685" s="301" t="s">
        <v>2554</v>
      </c>
      <c r="F3685" t="str">
        <f t="shared" si="57"/>
        <v>SLMAKAKAMB; Stoppet enhed (444): 102-2084</v>
      </c>
    </row>
    <row r="3686" spans="2:6" x14ac:dyDescent="0.25">
      <c r="B3686" t="s">
        <v>6450</v>
      </c>
      <c r="C3686" s="301" t="s">
        <v>2543</v>
      </c>
      <c r="D3686" s="301" t="s">
        <v>2544</v>
      </c>
      <c r="E3686" s="301" t="s">
        <v>2545</v>
      </c>
      <c r="F3686" t="str">
        <f t="shared" si="57"/>
        <v>SLMAKAKLÆG; Læger - Karkirurgi - Slagelse: 102-2081</v>
      </c>
    </row>
    <row r="3687" spans="2:6" x14ac:dyDescent="0.25">
      <c r="B3687" t="s">
        <v>6511</v>
      </c>
      <c r="C3687" s="301" t="s">
        <v>2717</v>
      </c>
      <c r="D3687" s="301" t="s">
        <v>2544</v>
      </c>
      <c r="E3687" s="301" t="s">
        <v>2545</v>
      </c>
      <c r="F3687" t="str">
        <f t="shared" si="57"/>
        <v>SLMAKAKLÆG; Læger - Karkirurgi - Slagelse: 102-7259</v>
      </c>
    </row>
    <row r="3688" spans="2:6" x14ac:dyDescent="0.25">
      <c r="B3688" t="s">
        <v>6446</v>
      </c>
      <c r="C3688" s="301" t="s">
        <v>2531</v>
      </c>
      <c r="D3688" s="301" t="s">
        <v>2532</v>
      </c>
      <c r="E3688" s="301" t="s">
        <v>2533</v>
      </c>
      <c r="F3688" t="str">
        <f t="shared" si="57"/>
        <v>SLMAKALÆSE; Lægesekretærer - Mave-tarm - Slagelse: 102-2052</v>
      </c>
    </row>
    <row r="3689" spans="2:6" x14ac:dyDescent="0.25">
      <c r="B3689" t="s">
        <v>6512</v>
      </c>
      <c r="C3689" s="301" t="s">
        <v>2718</v>
      </c>
      <c r="D3689" s="301" t="s">
        <v>2532</v>
      </c>
      <c r="E3689" s="301" t="s">
        <v>2533</v>
      </c>
      <c r="F3689" t="str">
        <f t="shared" si="57"/>
        <v>SLMAKALÆSE; Lægesekretærer - Mave-tarm - Slagelse: 102-7260</v>
      </c>
    </row>
    <row r="3690" spans="2:6" x14ac:dyDescent="0.25">
      <c r="B3690" t="s">
        <v>6449</v>
      </c>
      <c r="C3690" s="301" t="s">
        <v>2540</v>
      </c>
      <c r="D3690" s="301" t="s">
        <v>2541</v>
      </c>
      <c r="E3690" s="301" t="s">
        <v>2542</v>
      </c>
      <c r="F3690" t="str">
        <f t="shared" si="57"/>
        <v>SLMAKAMAMB; Ambulant - Mave-tarm kirurgi - Slag.: 102-2058</v>
      </c>
    </row>
    <row r="3691" spans="2:6" x14ac:dyDescent="0.25">
      <c r="B3691" t="s">
        <v>6514</v>
      </c>
      <c r="C3691" s="301" t="s">
        <v>2720</v>
      </c>
      <c r="D3691" s="301" t="s">
        <v>2541</v>
      </c>
      <c r="E3691" s="301" t="s">
        <v>2542</v>
      </c>
      <c r="F3691" t="str">
        <f t="shared" si="57"/>
        <v>SLMAKAMAMB; Ambulant - Mave-tarm kirurgi - Slag.: 102-7262</v>
      </c>
    </row>
    <row r="3692" spans="2:6" x14ac:dyDescent="0.25">
      <c r="B3692" t="s">
        <v>6510</v>
      </c>
      <c r="C3692" s="301" t="s">
        <v>2714</v>
      </c>
      <c r="D3692" s="301" t="s">
        <v>2715</v>
      </c>
      <c r="E3692" s="301" t="s">
        <v>2716</v>
      </c>
      <c r="F3692" t="str">
        <f t="shared" si="57"/>
        <v>SLMAKAMLÆG; Læger - Mave-tarm - Slagelse: 102-7258</v>
      </c>
    </row>
    <row r="3693" spans="2:6" x14ac:dyDescent="0.25">
      <c r="B3693" t="s">
        <v>6381</v>
      </c>
      <c r="C3693" s="301">
        <v>8055889000</v>
      </c>
      <c r="D3693" s="301" t="s">
        <v>2337</v>
      </c>
      <c r="E3693" s="301" t="s">
        <v>2367</v>
      </c>
      <c r="F3693" t="str">
        <f t="shared" si="57"/>
        <v>SLMAKA-p; Alaa El-Hussuna - Kirurgisk stress resp.: 8055889000</v>
      </c>
    </row>
    <row r="3694" spans="2:6" x14ac:dyDescent="0.25">
      <c r="B3694" t="s">
        <v>6361</v>
      </c>
      <c r="C3694" s="307">
        <v>8055561000</v>
      </c>
      <c r="D3694" s="301" t="s">
        <v>2337</v>
      </c>
      <c r="E3694" s="301" t="s">
        <v>2338</v>
      </c>
      <c r="F3694" t="str">
        <f t="shared" si="57"/>
        <v>SLMAKA-p; Alaa El-Hussuna: The efffect of anti-Tu.: 8055561000</v>
      </c>
    </row>
    <row r="3695" spans="2:6" x14ac:dyDescent="0.25">
      <c r="B3695" t="s">
        <v>6427</v>
      </c>
      <c r="C3695" s="301">
        <v>8056081000</v>
      </c>
      <c r="D3695" s="301" t="s">
        <v>2337</v>
      </c>
      <c r="E3695" s="302" t="s">
        <v>2491</v>
      </c>
      <c r="F3695" t="str">
        <f t="shared" si="57"/>
        <v>SLMAKA-p; Kar-kirurgisk legat-konto - Martin Rasm.: 8056081000</v>
      </c>
    </row>
    <row r="3696" spans="2:6" x14ac:dyDescent="0.25">
      <c r="B3696" t="s">
        <v>10117</v>
      </c>
      <c r="C3696" s="301">
        <v>8056146000</v>
      </c>
      <c r="D3696" s="301" t="s">
        <v>2337</v>
      </c>
      <c r="E3696" s="301" t="s">
        <v>9739</v>
      </c>
      <c r="F3696" t="str">
        <f t="shared" si="57"/>
        <v>SLMAKA-p; Repatha Projekt: 8056146000</v>
      </c>
    </row>
    <row r="3697" spans="2:6" x14ac:dyDescent="0.25">
      <c r="B3697" t="s">
        <v>10116</v>
      </c>
      <c r="C3697" s="301">
        <v>8055031000</v>
      </c>
      <c r="D3697" s="301" t="s">
        <v>2337</v>
      </c>
      <c r="E3697" s="301" t="s">
        <v>9738</v>
      </c>
      <c r="F3697" t="str">
        <f t="shared" si="57"/>
        <v>SLMAKA-p; Stomiambulatoriets projektkonto Kirurgi: 8055031000</v>
      </c>
    </row>
    <row r="3698" spans="2:6" x14ac:dyDescent="0.25">
      <c r="B3698" t="s">
        <v>6447</v>
      </c>
      <c r="C3698" s="301" t="s">
        <v>2534</v>
      </c>
      <c r="D3698" s="301" t="s">
        <v>2535</v>
      </c>
      <c r="E3698" s="301" t="s">
        <v>2536</v>
      </c>
      <c r="F3698" t="str">
        <f t="shared" si="57"/>
        <v>SLMAKASENG; Sengeafdeling - Mave-tarm kirurgi-Slag.: 102-2055</v>
      </c>
    </row>
    <row r="3699" spans="2:6" x14ac:dyDescent="0.25">
      <c r="B3699" t="s">
        <v>6513</v>
      </c>
      <c r="C3699" s="301" t="s">
        <v>2719</v>
      </c>
      <c r="D3699" s="301" t="s">
        <v>2535</v>
      </c>
      <c r="E3699" s="301" t="s">
        <v>2536</v>
      </c>
      <c r="F3699" t="str">
        <f t="shared" si="57"/>
        <v>SLMAKASENG; Sengeafdeling - Mave-tarm kirurgi-Slag.: 102-7261</v>
      </c>
    </row>
    <row r="3700" spans="2:6" x14ac:dyDescent="0.25">
      <c r="B3700" t="s">
        <v>6739</v>
      </c>
      <c r="C3700" s="301" t="s">
        <v>3313</v>
      </c>
      <c r="D3700" s="301" t="s">
        <v>3314</v>
      </c>
      <c r="E3700" s="301" t="s">
        <v>3315</v>
      </c>
      <c r="F3700" t="str">
        <f t="shared" si="57"/>
        <v>SLMAKI; Mave-tarm kirurgi - Slagelse: 811-7250</v>
      </c>
    </row>
    <row r="3701" spans="2:6" x14ac:dyDescent="0.25">
      <c r="B3701" t="s">
        <v>6509</v>
      </c>
      <c r="C3701" s="301" t="s">
        <v>2711</v>
      </c>
      <c r="D3701" s="301" t="s">
        <v>2712</v>
      </c>
      <c r="E3701" s="301" t="s">
        <v>2713</v>
      </c>
      <c r="F3701" t="str">
        <f t="shared" si="57"/>
        <v>SLMAKIAMBU; Mave-tarm kirurgisk ambulat. - Slag.: 102-7255</v>
      </c>
    </row>
    <row r="3702" spans="2:6" x14ac:dyDescent="0.25">
      <c r="B3702" t="s">
        <v>6445</v>
      </c>
      <c r="C3702" s="301" t="s">
        <v>2528</v>
      </c>
      <c r="D3702" s="301" t="s">
        <v>2529</v>
      </c>
      <c r="E3702" s="301" t="s">
        <v>2530</v>
      </c>
      <c r="F3702" t="str">
        <f t="shared" si="57"/>
        <v>SLMAKIFÆL1; Mave-tarm kirurgi læger Slagelse: 102-2051</v>
      </c>
    </row>
    <row r="3703" spans="2:6" x14ac:dyDescent="0.25">
      <c r="B3703" t="s">
        <v>6506</v>
      </c>
      <c r="C3703" s="301" t="s">
        <v>2704</v>
      </c>
      <c r="D3703" s="301" t="s">
        <v>2529</v>
      </c>
      <c r="E3703" s="301" t="s">
        <v>2530</v>
      </c>
      <c r="F3703" t="str">
        <f t="shared" si="57"/>
        <v>SLMAKIFÆL1; Mave-tarm kirurgi læger Slagelse: 102-7251</v>
      </c>
    </row>
    <row r="3704" spans="2:6" x14ac:dyDescent="0.25">
      <c r="B3704" t="s">
        <v>6507</v>
      </c>
      <c r="C3704" s="301" t="s">
        <v>2705</v>
      </c>
      <c r="D3704" s="301" t="s">
        <v>2706</v>
      </c>
      <c r="E3704" s="301" t="s">
        <v>2707</v>
      </c>
      <c r="F3704" t="str">
        <f t="shared" si="57"/>
        <v>SLMAKIFÆL2; Mave-tarm kirurgi lægesekretærer Slag.: 102-7252</v>
      </c>
    </row>
    <row r="3705" spans="2:6" x14ac:dyDescent="0.25">
      <c r="B3705" t="s">
        <v>6508</v>
      </c>
      <c r="C3705" s="301" t="s">
        <v>2708</v>
      </c>
      <c r="D3705" s="301" t="s">
        <v>2709</v>
      </c>
      <c r="E3705" s="301" t="s">
        <v>2710</v>
      </c>
      <c r="F3705" t="str">
        <f t="shared" si="57"/>
        <v>SLMAKISENG; Mave-tarm kirurgisk sengeafdeling Slag.: 102-7253</v>
      </c>
    </row>
    <row r="3706" spans="2:6" x14ac:dyDescent="0.25">
      <c r="B3706" t="s">
        <v>6696</v>
      </c>
      <c r="C3706" s="301" t="s">
        <v>3183</v>
      </c>
      <c r="D3706" s="301" t="s">
        <v>3184</v>
      </c>
      <c r="E3706" s="301" t="s">
        <v>3185</v>
      </c>
      <c r="F3706" t="str">
        <f t="shared" si="57"/>
        <v>SLMEDI1; Medicin 1  - Slagelse: 811-2223</v>
      </c>
    </row>
    <row r="3707" spans="2:6" x14ac:dyDescent="0.25">
      <c r="B3707" t="s">
        <v>6743</v>
      </c>
      <c r="C3707" s="301" t="s">
        <v>3324</v>
      </c>
      <c r="D3707" s="301" t="s">
        <v>3184</v>
      </c>
      <c r="E3707" s="301" t="s">
        <v>3325</v>
      </c>
      <c r="F3707" t="str">
        <f t="shared" si="57"/>
        <v>SLMEDI1; Medicin 1 - Slagelse: 811-7400</v>
      </c>
    </row>
    <row r="3708" spans="2:6" x14ac:dyDescent="0.25">
      <c r="B3708" t="s">
        <v>8864</v>
      </c>
      <c r="C3708" s="301">
        <v>8056054000</v>
      </c>
      <c r="D3708" s="301" t="s">
        <v>8252</v>
      </c>
      <c r="E3708" s="301" t="s">
        <v>2470</v>
      </c>
      <c r="F3708" t="str">
        <f t="shared" si="57"/>
        <v>SLMEDI1+3-p; Antidepressant drugs and the risk of hy.: 8056054000</v>
      </c>
    </row>
    <row r="3709" spans="2:6" x14ac:dyDescent="0.25">
      <c r="B3709" t="s">
        <v>8818</v>
      </c>
      <c r="C3709" s="307">
        <v>8055942000</v>
      </c>
      <c r="D3709" s="301" t="s">
        <v>8252</v>
      </c>
      <c r="E3709" s="301" t="s">
        <v>2391</v>
      </c>
      <c r="F3709" t="str">
        <f t="shared" si="57"/>
        <v>SLMEDI1+3-p; At være aktiv i sygdomsforløb med kroni.: 8055942000</v>
      </c>
    </row>
    <row r="3710" spans="2:6" x14ac:dyDescent="0.25">
      <c r="B3710" t="s">
        <v>8893</v>
      </c>
      <c r="C3710" s="307">
        <v>8800022003</v>
      </c>
      <c r="D3710" s="301" t="s">
        <v>8252</v>
      </c>
      <c r="E3710" s="301" t="s">
        <v>2499</v>
      </c>
      <c r="F3710" t="str">
        <f t="shared" si="57"/>
        <v>SLMEDI1+3-p; Birgitte Klinkby - KRAM-projekt: 8800022003</v>
      </c>
    </row>
    <row r="3711" spans="2:6" x14ac:dyDescent="0.25">
      <c r="B3711" t="s">
        <v>10118</v>
      </c>
      <c r="C3711" s="301">
        <v>8075102000</v>
      </c>
      <c r="D3711" s="301" t="s">
        <v>8252</v>
      </c>
      <c r="E3711" s="302" t="s">
        <v>9740</v>
      </c>
      <c r="F3711" t="str">
        <f t="shared" si="57"/>
        <v>SLMEDI1+3-p; Boreas – Uffe Bødtger – Ekstern: 8075102000</v>
      </c>
    </row>
    <row r="3712" spans="2:6" x14ac:dyDescent="0.25">
      <c r="B3712" t="s">
        <v>8858</v>
      </c>
      <c r="C3712" s="307">
        <v>8056036000</v>
      </c>
      <c r="D3712" s="301" t="s">
        <v>8252</v>
      </c>
      <c r="E3712" s="301" t="s">
        <v>2459</v>
      </c>
      <c r="F3712" t="str">
        <f t="shared" si="57"/>
        <v>SLMEDI1+3-p; Breathe-Projekt - Uffe Bødtger og Thor: 8056036000</v>
      </c>
    </row>
    <row r="3713" spans="2:6" x14ac:dyDescent="0.25">
      <c r="B3713" t="s">
        <v>8859</v>
      </c>
      <c r="C3713" s="307">
        <v>8056037000</v>
      </c>
      <c r="D3713" s="301" t="s">
        <v>8252</v>
      </c>
      <c r="E3713" s="301" t="s">
        <v>2459</v>
      </c>
      <c r="F3713" t="str">
        <f t="shared" si="57"/>
        <v>SLMEDI1+3-p; Breathe-Projekt - Uffe Bødtger og Thor: 8056037000</v>
      </c>
    </row>
    <row r="3714" spans="2:6" x14ac:dyDescent="0.25">
      <c r="B3714" t="s">
        <v>8892</v>
      </c>
      <c r="C3714" s="301">
        <v>8107011000</v>
      </c>
      <c r="D3714" s="301" t="s">
        <v>8252</v>
      </c>
      <c r="E3714" s="301" t="s">
        <v>2459</v>
      </c>
      <c r="F3714" t="str">
        <f t="shared" si="57"/>
        <v>SLMEDI1+3-p; Breathe-Projekt - Uffe Bødtger og Thor: 8107011000</v>
      </c>
    </row>
    <row r="3715" spans="2:6" x14ac:dyDescent="0.25">
      <c r="B3715" t="s">
        <v>8887</v>
      </c>
      <c r="C3715" s="301">
        <v>8056120000</v>
      </c>
      <c r="D3715" s="301" t="s">
        <v>8252</v>
      </c>
      <c r="E3715" s="301" t="s">
        <v>8275</v>
      </c>
      <c r="F3715" t="str">
        <f t="shared" si="57"/>
        <v>SLMEDI1+3-p; CASCADE – Uffe Bødtger - Ekstern: 8056120000</v>
      </c>
    </row>
    <row r="3716" spans="2:6" x14ac:dyDescent="0.25">
      <c r="B3716" t="s">
        <v>11135</v>
      </c>
      <c r="C3716" s="301">
        <v>8075103000</v>
      </c>
      <c r="D3716" s="301" t="s">
        <v>8252</v>
      </c>
      <c r="E3716" s="302" t="s">
        <v>10416</v>
      </c>
      <c r="F3716" t="str">
        <f t="shared" si="57"/>
        <v>SLMEDI1+3-p; CHINOOK - Uffe Bødtger - Ekstern: 8075103000</v>
      </c>
    </row>
    <row r="3717" spans="2:6" x14ac:dyDescent="0.25">
      <c r="B3717" t="s">
        <v>8890</v>
      </c>
      <c r="C3717" s="301">
        <v>8056124000</v>
      </c>
      <c r="D3717" s="301" t="s">
        <v>8252</v>
      </c>
      <c r="E3717" s="301" t="s">
        <v>8279</v>
      </c>
      <c r="F3717" t="str">
        <f t="shared" si="57"/>
        <v>SLMEDI1+3-p; Demensudredningsenhed–Benedikte Wanscher: 8056124000</v>
      </c>
    </row>
    <row r="3718" spans="2:6" x14ac:dyDescent="0.25">
      <c r="B3718" t="s">
        <v>8835</v>
      </c>
      <c r="C3718" s="307">
        <v>8055972000</v>
      </c>
      <c r="D3718" s="301" t="s">
        <v>8252</v>
      </c>
      <c r="E3718" s="301" t="s">
        <v>2417</v>
      </c>
      <c r="F3718" t="str">
        <f t="shared" si="57"/>
        <v>SLMEDI1+3-p; Den multisyge patient COPD - Thor Brygg.: 8055972000</v>
      </c>
    </row>
    <row r="3719" spans="2:6" x14ac:dyDescent="0.25">
      <c r="B3719" t="s">
        <v>8886</v>
      </c>
      <c r="C3719" s="301">
        <v>8056119000</v>
      </c>
      <c r="D3719" s="301" t="s">
        <v>8252</v>
      </c>
      <c r="E3719" s="301" t="s">
        <v>8274</v>
      </c>
      <c r="F3719" t="str">
        <f t="shared" si="57"/>
        <v>SLMEDI1+3-p; Graviditetsrelateret forbedring af mult.: 8056119000</v>
      </c>
    </row>
    <row r="3720" spans="2:6" x14ac:dyDescent="0.25">
      <c r="B3720" t="s">
        <v>8802</v>
      </c>
      <c r="C3720" s="301">
        <v>8055284000</v>
      </c>
      <c r="D3720" s="301" t="s">
        <v>8252</v>
      </c>
      <c r="E3720" s="301" t="s">
        <v>2312</v>
      </c>
      <c r="F3720" t="str">
        <f t="shared" si="57"/>
        <v>SLMEDI1+3-p; Jens Lomholt - HPS3/TIMI 55 - REVEAL: 8055284000</v>
      </c>
    </row>
    <row r="3721" spans="2:6" x14ac:dyDescent="0.25">
      <c r="B3721" t="s">
        <v>8878</v>
      </c>
      <c r="C3721" s="301">
        <v>8056099000</v>
      </c>
      <c r="D3721" s="301" t="s">
        <v>8252</v>
      </c>
      <c r="E3721" s="301" t="s">
        <v>8266</v>
      </c>
      <c r="F3721" t="str">
        <f t="shared" si="57"/>
        <v>SLMEDI1+3-p; Jørgen Guldberg-Møller - intern: 8056099000</v>
      </c>
    </row>
    <row r="3722" spans="2:6" x14ac:dyDescent="0.25">
      <c r="B3722" t="s">
        <v>8860</v>
      </c>
      <c r="C3722" s="307">
        <v>8056043000</v>
      </c>
      <c r="D3722" s="301" t="s">
        <v>8252</v>
      </c>
      <c r="E3722" s="301" t="s">
        <v>2463</v>
      </c>
      <c r="F3722" t="str">
        <f t="shared" si="57"/>
        <v>SLMEDI1+3-p; KOL og Betablokkere - Daniel Bech Rasmu.: 8056043000</v>
      </c>
    </row>
    <row r="3723" spans="2:6" x14ac:dyDescent="0.25">
      <c r="B3723" t="s">
        <v>8861</v>
      </c>
      <c r="C3723" s="301">
        <v>8056044000</v>
      </c>
      <c r="D3723" s="301" t="s">
        <v>8252</v>
      </c>
      <c r="E3723" s="301" t="s">
        <v>2463</v>
      </c>
      <c r="F3723" t="str">
        <f t="shared" ref="F3723:F3786" si="58">CONCATENATE(D3723,";"," ",E3723,":"," ",C3723)</f>
        <v>SLMEDI1+3-p; KOL og Betablokkere - Daniel Bech Rasmu.: 8056044000</v>
      </c>
    </row>
    <row r="3724" spans="2:6" x14ac:dyDescent="0.25">
      <c r="B3724" t="s">
        <v>8876</v>
      </c>
      <c r="C3724" s="301">
        <v>8056094000</v>
      </c>
      <c r="D3724" s="301" t="s">
        <v>8252</v>
      </c>
      <c r="E3724" s="301" t="s">
        <v>8261</v>
      </c>
      <c r="F3724" t="str">
        <f t="shared" si="58"/>
        <v>SLMEDI1+3-p; KOL og brugerinvolvering – I.C. Andersen: 8056094000</v>
      </c>
    </row>
    <row r="3725" spans="2:6" x14ac:dyDescent="0.25">
      <c r="B3725" t="s">
        <v>8805</v>
      </c>
      <c r="C3725" s="301">
        <v>8055430000</v>
      </c>
      <c r="D3725" s="301" t="s">
        <v>8252</v>
      </c>
      <c r="E3725" s="301" t="s">
        <v>2335</v>
      </c>
      <c r="F3725" t="str">
        <f t="shared" si="58"/>
        <v>SLMEDI1+3-p; Lars P. Laugesen - ADEX Study - Geriatri: 8055430000</v>
      </c>
    </row>
    <row r="3726" spans="2:6" x14ac:dyDescent="0.25">
      <c r="B3726" t="s">
        <v>8836</v>
      </c>
      <c r="C3726" s="307">
        <v>8055974000</v>
      </c>
      <c r="D3726" s="301" t="s">
        <v>8252</v>
      </c>
      <c r="E3726" s="301" t="s">
        <v>2419</v>
      </c>
      <c r="F3726" t="str">
        <f t="shared" si="58"/>
        <v>SLMEDI1+3-p; Lungemed. forskn. - Uffe Bødtger - EKST.: 8055974000</v>
      </c>
    </row>
    <row r="3727" spans="2:6" x14ac:dyDescent="0.25">
      <c r="B3727" t="s">
        <v>8837</v>
      </c>
      <c r="C3727" s="307">
        <v>8055975000</v>
      </c>
      <c r="D3727" s="301" t="s">
        <v>8252</v>
      </c>
      <c r="E3727" s="301" t="s">
        <v>2420</v>
      </c>
      <c r="F3727" t="str">
        <f t="shared" si="58"/>
        <v>SLMEDI1+3-p; Lungemed. forskn. - Uffe Bødtger - INT.: 8055975000</v>
      </c>
    </row>
    <row r="3728" spans="2:6" x14ac:dyDescent="0.25">
      <c r="B3728" t="s">
        <v>8875</v>
      </c>
      <c r="C3728" s="301">
        <v>8056082000</v>
      </c>
      <c r="D3728" s="301" t="s">
        <v>8252</v>
      </c>
      <c r="E3728" s="301" t="s">
        <v>2492</v>
      </c>
      <c r="F3728" t="str">
        <f t="shared" si="58"/>
        <v>SLMEDI1+3-p; Mechanisms of immune tolerance – Nasrin: 8056082000</v>
      </c>
    </row>
    <row r="3729" spans="2:6" x14ac:dyDescent="0.25">
      <c r="B3729" t="s">
        <v>8845</v>
      </c>
      <c r="C3729" s="307">
        <v>8055997000</v>
      </c>
      <c r="D3729" s="301" t="s">
        <v>8252</v>
      </c>
      <c r="E3729" s="301" t="s">
        <v>2433</v>
      </c>
      <c r="F3729" t="str">
        <f t="shared" si="58"/>
        <v>SLMEDI1+3-p; Next-samarbejdet, Uffe Bødtger: 8055997000</v>
      </c>
    </row>
    <row r="3730" spans="2:6" x14ac:dyDescent="0.25">
      <c r="B3730" t="s">
        <v>8888</v>
      </c>
      <c r="C3730" s="301">
        <v>8056121000</v>
      </c>
      <c r="D3730" s="301" t="s">
        <v>8252</v>
      </c>
      <c r="E3730" s="301" t="s">
        <v>8276</v>
      </c>
      <c r="F3730" t="str">
        <f t="shared" si="58"/>
        <v>SLMEDI1+3-p; Nicolai Aarup Obling - Ekstern: 8056121000</v>
      </c>
    </row>
    <row r="3731" spans="2:6" x14ac:dyDescent="0.25">
      <c r="B3731" t="s">
        <v>8889</v>
      </c>
      <c r="C3731" s="301">
        <v>8056122000</v>
      </c>
      <c r="D3731" s="301" t="s">
        <v>8252</v>
      </c>
      <c r="E3731" s="301" t="s">
        <v>8277</v>
      </c>
      <c r="F3731" t="str">
        <f t="shared" si="58"/>
        <v>SLMEDI1+3-p; Nicolai Aarup Obling - Intern: 8056122000</v>
      </c>
    </row>
    <row r="3732" spans="2:6" x14ac:dyDescent="0.25">
      <c r="B3732" t="s">
        <v>8843</v>
      </c>
      <c r="C3732" s="307">
        <v>8055995000</v>
      </c>
      <c r="D3732" s="301" t="s">
        <v>8252</v>
      </c>
      <c r="E3732" s="301" t="s">
        <v>2431</v>
      </c>
      <c r="F3732" t="str">
        <f t="shared" si="58"/>
        <v>SLMEDI1+3-p; Omstillingsprojekt ved fusion og reduk.: 8055995000</v>
      </c>
    </row>
    <row r="3733" spans="2:6" x14ac:dyDescent="0.25">
      <c r="B3733" t="s">
        <v>8891</v>
      </c>
      <c r="C3733" s="301">
        <v>8075101000</v>
      </c>
      <c r="D3733" s="301" t="s">
        <v>8252</v>
      </c>
      <c r="E3733" s="302" t="s">
        <v>2493</v>
      </c>
      <c r="F3733" t="str">
        <f t="shared" si="58"/>
        <v>SLMEDI1+3-p; Ostro - Uffe Bødtger - Ekstern: 8075101000</v>
      </c>
    </row>
    <row r="3734" spans="2:6" x14ac:dyDescent="0.25">
      <c r="B3734" t="s">
        <v>8817</v>
      </c>
      <c r="C3734" s="307">
        <v>8055934000</v>
      </c>
      <c r="D3734" s="301" t="s">
        <v>8252</v>
      </c>
      <c r="E3734" s="301" t="s">
        <v>2386</v>
      </c>
      <c r="F3734" t="str">
        <f t="shared" si="58"/>
        <v>SLMEDI1+3-p; Pernille Villumsen - Styrket indsats for: 8055934000</v>
      </c>
    </row>
    <row r="3735" spans="2:6" x14ac:dyDescent="0.25">
      <c r="B3735" t="s">
        <v>8803</v>
      </c>
      <c r="C3735" s="301">
        <v>8055305000</v>
      </c>
      <c r="D3735" s="301" t="s">
        <v>8252</v>
      </c>
      <c r="E3735" s="301" t="s">
        <v>2318</v>
      </c>
      <c r="F3735" t="str">
        <f t="shared" si="58"/>
        <v>SLMEDI1+3-p; Projekt 5305 - Odyssey EFC 11570: 8055305000</v>
      </c>
    </row>
    <row r="3736" spans="2:6" x14ac:dyDescent="0.25">
      <c r="B3736" t="s">
        <v>8851</v>
      </c>
      <c r="C3736" s="307">
        <v>8056022000</v>
      </c>
      <c r="D3736" s="301" t="s">
        <v>8252</v>
      </c>
      <c r="E3736" s="301" t="s">
        <v>2449</v>
      </c>
      <c r="F3736" t="str">
        <f t="shared" si="58"/>
        <v>SLMEDI1+3-p; Projekt Augustus: Jens Lomholdt: 8056022000</v>
      </c>
    </row>
    <row r="3737" spans="2:6" x14ac:dyDescent="0.25">
      <c r="B3737" t="s">
        <v>8829</v>
      </c>
      <c r="C3737" s="307">
        <v>8055962000</v>
      </c>
      <c r="D3737" s="301" t="s">
        <v>8252</v>
      </c>
      <c r="E3737" s="301" t="s">
        <v>2407</v>
      </c>
      <c r="F3737" t="str">
        <f t="shared" si="58"/>
        <v>SLMEDI1+3-p; Projekt KOL og betablokkere: Daniel Bec.: 8055962000</v>
      </c>
    </row>
    <row r="3738" spans="2:6" x14ac:dyDescent="0.25">
      <c r="B3738" t="s">
        <v>8850</v>
      </c>
      <c r="C3738" s="307">
        <v>8056020000</v>
      </c>
      <c r="D3738" s="301" t="s">
        <v>8252</v>
      </c>
      <c r="E3738" s="301" t="s">
        <v>2448</v>
      </c>
      <c r="F3738" t="str">
        <f t="shared" si="58"/>
        <v>SLMEDI1+3-p; Projekt Nissa: Uffe Bødtger: 8056020000</v>
      </c>
    </row>
    <row r="3739" spans="2:6" x14ac:dyDescent="0.25">
      <c r="B3739" t="s">
        <v>8828</v>
      </c>
      <c r="C3739" s="307">
        <v>8055960000</v>
      </c>
      <c r="D3739" s="301" t="s">
        <v>8252</v>
      </c>
      <c r="E3739" s="301" t="s">
        <v>2405</v>
      </c>
      <c r="F3739" t="str">
        <f t="shared" si="58"/>
        <v>SLMEDI1+3-p; Projekt Sprint - Uffe Bødtger: 8055960000</v>
      </c>
    </row>
    <row r="3740" spans="2:6" x14ac:dyDescent="0.25">
      <c r="B3740" t="s">
        <v>8849</v>
      </c>
      <c r="C3740" s="307">
        <v>8056018000</v>
      </c>
      <c r="D3740" s="301" t="s">
        <v>8252</v>
      </c>
      <c r="E3740" s="301" t="s">
        <v>2447</v>
      </c>
      <c r="F3740" t="str">
        <f t="shared" si="58"/>
        <v>SLMEDI1+3-p; Projekt Victoria: Jens Lomholdt: 8056018000</v>
      </c>
    </row>
    <row r="3741" spans="2:6" x14ac:dyDescent="0.25">
      <c r="B3741" t="s">
        <v>8819</v>
      </c>
      <c r="C3741" s="307">
        <v>8055946000</v>
      </c>
      <c r="D3741" s="301" t="s">
        <v>8252</v>
      </c>
      <c r="E3741" s="301" t="s">
        <v>2395</v>
      </c>
      <c r="F3741" t="str">
        <f t="shared" si="58"/>
        <v>SLMEDI1+3-p; RSPR, Uffe Bødtger: 8055946000</v>
      </c>
    </row>
    <row r="3742" spans="2:6" x14ac:dyDescent="0.25">
      <c r="B3742" t="s">
        <v>8825</v>
      </c>
      <c r="C3742" s="307">
        <v>8055957000</v>
      </c>
      <c r="D3742" s="301" t="s">
        <v>8252</v>
      </c>
      <c r="E3742" s="301" t="s">
        <v>2402</v>
      </c>
      <c r="F3742" t="str">
        <f t="shared" si="58"/>
        <v>SLMEDI1+3-p; Simon Bertram Reuter - Ph.d. Rational a.: 8055957000</v>
      </c>
    </row>
    <row r="3743" spans="2:6" x14ac:dyDescent="0.25">
      <c r="B3743" t="s">
        <v>8870</v>
      </c>
      <c r="C3743" s="301">
        <v>8056075000</v>
      </c>
      <c r="D3743" s="301" t="s">
        <v>8252</v>
      </c>
      <c r="E3743" s="301" t="s">
        <v>2486</v>
      </c>
      <c r="F3743" t="str">
        <f t="shared" si="58"/>
        <v>SLMEDI1+3-p; Sygehusapotek medicinkonto - Kristine R.: 8056075000</v>
      </c>
    </row>
    <row r="3744" spans="2:6" x14ac:dyDescent="0.25">
      <c r="B3744" t="s">
        <v>8855</v>
      </c>
      <c r="C3744" s="307">
        <v>8056030000</v>
      </c>
      <c r="D3744" s="301" t="s">
        <v>8252</v>
      </c>
      <c r="E3744" s="301" t="s">
        <v>2456</v>
      </c>
      <c r="F3744" t="str">
        <f t="shared" si="58"/>
        <v>SLMEDI1+3-p; The effects of signing training for pat.: 8056030000</v>
      </c>
    </row>
    <row r="3745" spans="2:6" x14ac:dyDescent="0.25">
      <c r="B3745" t="s">
        <v>8848</v>
      </c>
      <c r="C3745" s="307">
        <v>8056014000</v>
      </c>
      <c r="D3745" s="301" t="s">
        <v>8252</v>
      </c>
      <c r="E3745" s="301" t="s">
        <v>2445</v>
      </c>
      <c r="F3745" t="str">
        <f t="shared" si="58"/>
        <v>SLMEDI1+3-p; The effects of singing training for pa.: 8056014000</v>
      </c>
    </row>
    <row r="3746" spans="2:6" x14ac:dyDescent="0.25">
      <c r="B3746" t="s">
        <v>10119</v>
      </c>
      <c r="C3746" s="301" t="s">
        <v>9741</v>
      </c>
      <c r="D3746" s="301" t="s">
        <v>9742</v>
      </c>
      <c r="E3746" s="301" t="s">
        <v>9743</v>
      </c>
      <c r="F3746" t="str">
        <f t="shared" si="58"/>
        <v>SLMEDI1AGI; Amb lunge mavetarm med gigtsygdomme Slag: 102-7443</v>
      </c>
    </row>
    <row r="3747" spans="2:6" x14ac:dyDescent="0.25">
      <c r="B3747" t="s">
        <v>6524</v>
      </c>
      <c r="C3747" s="301" t="s">
        <v>2738</v>
      </c>
      <c r="D3747" s="301" t="s">
        <v>2739</v>
      </c>
      <c r="E3747" s="301" t="s">
        <v>2740</v>
      </c>
      <c r="F3747" t="str">
        <f t="shared" si="58"/>
        <v>SLMEDI1FOR; Driftsmæssig forskning Medicin 1 (K): 102-7407</v>
      </c>
    </row>
    <row r="3748" spans="2:6" x14ac:dyDescent="0.25">
      <c r="B3748" t="s">
        <v>6482</v>
      </c>
      <c r="C3748" s="301" t="s">
        <v>2639</v>
      </c>
      <c r="D3748" s="301" t="s">
        <v>2640</v>
      </c>
      <c r="E3748" s="301" t="s">
        <v>2641</v>
      </c>
      <c r="F3748" t="str">
        <f t="shared" si="58"/>
        <v>SLMEDI1GIG; Amb for gigt sygdomme mv Medicin 1 Slag.: 102-2239</v>
      </c>
    </row>
    <row r="3749" spans="2:6" x14ac:dyDescent="0.25">
      <c r="B3749" t="s">
        <v>6523</v>
      </c>
      <c r="C3749" s="301" t="s">
        <v>2737</v>
      </c>
      <c r="D3749" s="301" t="s">
        <v>2640</v>
      </c>
      <c r="E3749" s="301" t="s">
        <v>2641</v>
      </c>
      <c r="F3749" t="str">
        <f t="shared" si="58"/>
        <v>SLMEDI1GIG; Amb for gigt sygdomme mv Medicin 1 Slag.: 102-7406</v>
      </c>
    </row>
    <row r="3750" spans="2:6" x14ac:dyDescent="0.25">
      <c r="B3750" t="s">
        <v>8898</v>
      </c>
      <c r="C3750" s="301" t="s">
        <v>2758</v>
      </c>
      <c r="D3750" s="301" t="s">
        <v>8286</v>
      </c>
      <c r="E3750" s="301" t="s">
        <v>2759</v>
      </c>
      <c r="F3750" t="str">
        <f t="shared" si="58"/>
        <v>SLMEDI1HJE; Afsn hjerne nervesygdom Medicin 3 Slag.: 102-7423</v>
      </c>
    </row>
    <row r="3751" spans="2:6" x14ac:dyDescent="0.25">
      <c r="B3751" t="s">
        <v>11139</v>
      </c>
      <c r="C3751" s="301" t="s">
        <v>10421</v>
      </c>
      <c r="D3751" s="301" t="s">
        <v>10422</v>
      </c>
      <c r="E3751" s="301" t="s">
        <v>10423</v>
      </c>
      <c r="F3751" t="str">
        <f t="shared" si="58"/>
        <v>SLMEDI1KRÆ; Kræftplan IV midler - Medicin 1 (K): 102-7444</v>
      </c>
    </row>
    <row r="3752" spans="2:6" x14ac:dyDescent="0.25">
      <c r="B3752" t="s">
        <v>6476</v>
      </c>
      <c r="C3752" s="301" t="s">
        <v>2621</v>
      </c>
      <c r="D3752" s="301" t="s">
        <v>2622</v>
      </c>
      <c r="E3752" s="301" t="s">
        <v>2623</v>
      </c>
      <c r="F3752" t="str">
        <f t="shared" si="58"/>
        <v>SLMEDI1LUN; Afsnit for lungesygdomme Medicin 1 Slag.: 102-2227</v>
      </c>
    </row>
    <row r="3753" spans="2:6" x14ac:dyDescent="0.25">
      <c r="B3753" t="s">
        <v>6521</v>
      </c>
      <c r="C3753" s="301" t="s">
        <v>2735</v>
      </c>
      <c r="D3753" s="301" t="s">
        <v>2622</v>
      </c>
      <c r="E3753" s="301" t="s">
        <v>2623</v>
      </c>
      <c r="F3753" t="str">
        <f t="shared" si="58"/>
        <v>SLMEDI1LUN; Afsnit for lungesygdomme Medicin 1 Slag.: 102-7403</v>
      </c>
    </row>
    <row r="3754" spans="2:6" x14ac:dyDescent="0.25">
      <c r="B3754" t="s">
        <v>8895</v>
      </c>
      <c r="C3754" s="301" t="s">
        <v>2731</v>
      </c>
      <c r="D3754" s="301" t="s">
        <v>2613</v>
      </c>
      <c r="E3754" s="301" t="s">
        <v>8283</v>
      </c>
      <c r="F3754" t="str">
        <f t="shared" si="58"/>
        <v>SLMEDI1LÆG; Læger - Medicin 1 - Slagelse: 102-7401</v>
      </c>
    </row>
    <row r="3755" spans="2:6" x14ac:dyDescent="0.25">
      <c r="B3755" t="s">
        <v>6473</v>
      </c>
      <c r="C3755" s="301" t="s">
        <v>2612</v>
      </c>
      <c r="D3755" s="301" t="s">
        <v>2613</v>
      </c>
      <c r="E3755" s="301" t="s">
        <v>2614</v>
      </c>
      <c r="F3755" t="str">
        <f t="shared" si="58"/>
        <v>SLMEDI1LÆG; Læger Medicin 1 Slagelse: 102-2224</v>
      </c>
    </row>
    <row r="3756" spans="2:6" x14ac:dyDescent="0.25">
      <c r="B3756" t="s">
        <v>6520</v>
      </c>
      <c r="C3756" s="301" t="s">
        <v>2732</v>
      </c>
      <c r="D3756" s="301" t="s">
        <v>2733</v>
      </c>
      <c r="E3756" s="301" t="s">
        <v>2734</v>
      </c>
      <c r="F3756" t="str">
        <f t="shared" si="58"/>
        <v>SLMEDI1LÆS; Lægesekretærer Medicin 1 Slagelse: 102-7402</v>
      </c>
    </row>
    <row r="3757" spans="2:6" x14ac:dyDescent="0.25">
      <c r="B3757" t="s">
        <v>6594</v>
      </c>
      <c r="C3757" s="301" t="s">
        <v>2940</v>
      </c>
      <c r="D3757" s="301" t="s">
        <v>2733</v>
      </c>
      <c r="E3757" s="301" t="s">
        <v>2734</v>
      </c>
      <c r="F3757" t="str">
        <f t="shared" si="58"/>
        <v>SLMEDI1LÆS; Lægesekretærer Medicin 1 Slagelse: 106-2252</v>
      </c>
    </row>
    <row r="3758" spans="2:6" x14ac:dyDescent="0.25">
      <c r="B3758" t="s">
        <v>6475</v>
      </c>
      <c r="C3758" s="301" t="s">
        <v>2618</v>
      </c>
      <c r="D3758" s="301" t="s">
        <v>2619</v>
      </c>
      <c r="E3758" s="301" t="s">
        <v>2620</v>
      </c>
      <c r="F3758" t="str">
        <f t="shared" si="58"/>
        <v>SLMEDI1MAT; Afsn. for mave-tarm syge Medicin 1 Slag.: 102-2226</v>
      </c>
    </row>
    <row r="3759" spans="2:6" x14ac:dyDescent="0.25">
      <c r="B3759" t="s">
        <v>6522</v>
      </c>
      <c r="C3759" s="301" t="s">
        <v>2736</v>
      </c>
      <c r="D3759" s="301" t="s">
        <v>2619</v>
      </c>
      <c r="E3759" s="301" t="s">
        <v>2620</v>
      </c>
      <c r="F3759" t="str">
        <f t="shared" si="58"/>
        <v>SLMEDI1MAT; Afsn. for mave-tarm syge Medicin 1 Slag.: 102-7405</v>
      </c>
    </row>
    <row r="3760" spans="2:6" x14ac:dyDescent="0.25">
      <c r="B3760" t="s">
        <v>6346</v>
      </c>
      <c r="C3760" s="301">
        <v>8055294000</v>
      </c>
      <c r="D3760" s="301" t="s">
        <v>2279</v>
      </c>
      <c r="E3760" s="301" t="s">
        <v>2315</v>
      </c>
      <c r="F3760" t="str">
        <f t="shared" si="58"/>
        <v>SLMEDI1-p; BI 10773 - endokrinologisk amb. medicins: 8055294000</v>
      </c>
    </row>
    <row r="3761" spans="2:6" x14ac:dyDescent="0.25">
      <c r="B3761" t="s">
        <v>6413</v>
      </c>
      <c r="C3761" s="307">
        <v>8056033000</v>
      </c>
      <c r="D3761" s="301" t="s">
        <v>2279</v>
      </c>
      <c r="E3761" s="301" t="s">
        <v>2459</v>
      </c>
      <c r="F3761" t="str">
        <f t="shared" si="58"/>
        <v>SLMEDI1-p; Breathe-Projekt - Uffe Bødtger og Thor: 8056033000</v>
      </c>
    </row>
    <row r="3762" spans="2:6" x14ac:dyDescent="0.25">
      <c r="B3762" t="s">
        <v>6323</v>
      </c>
      <c r="C3762" s="301">
        <v>8053070000</v>
      </c>
      <c r="D3762" s="301" t="s">
        <v>2279</v>
      </c>
      <c r="E3762" s="301" t="s">
        <v>2280</v>
      </c>
      <c r="F3762" t="str">
        <f t="shared" si="58"/>
        <v>SLMEDI1-p; Det skal give mening: 8053070000</v>
      </c>
    </row>
    <row r="3763" spans="2:6" x14ac:dyDescent="0.25">
      <c r="B3763" t="s">
        <v>11113</v>
      </c>
      <c r="C3763" s="301">
        <v>8056191000</v>
      </c>
      <c r="D3763" s="301" t="s">
        <v>2279</v>
      </c>
      <c r="E3763" s="304" t="s">
        <v>10394</v>
      </c>
      <c r="F3763" t="str">
        <f t="shared" si="58"/>
        <v>SLMEDI1-p; Diagnosis of un - Uffe Bødtger - Ekstern: 8056191000</v>
      </c>
    </row>
    <row r="3764" spans="2:6" x14ac:dyDescent="0.25">
      <c r="B3764" t="s">
        <v>11107</v>
      </c>
      <c r="C3764" s="301">
        <v>8056185000</v>
      </c>
      <c r="D3764" s="301" t="s">
        <v>2279</v>
      </c>
      <c r="E3764" s="304" t="s">
        <v>10387</v>
      </c>
      <c r="F3764" t="str">
        <f t="shared" si="58"/>
        <v>SLMEDI1-p; FRONTIER4 - Uffe Bødtger - Ekstern: 8056185000</v>
      </c>
    </row>
    <row r="3765" spans="2:6" x14ac:dyDescent="0.25">
      <c r="B3765" t="s">
        <v>6351</v>
      </c>
      <c r="C3765" s="301">
        <v>8055309000</v>
      </c>
      <c r="D3765" s="301" t="s">
        <v>2279</v>
      </c>
      <c r="E3765" s="301" t="s">
        <v>2322</v>
      </c>
      <c r="F3765" t="str">
        <f t="shared" si="58"/>
        <v>SLMEDI1-p; Henning Friis Juhl - EFC 12703 Get-Goal-: 8055309000</v>
      </c>
    </row>
    <row r="3766" spans="2:6" x14ac:dyDescent="0.25">
      <c r="B3766" t="s">
        <v>6344</v>
      </c>
      <c r="C3766" s="301">
        <v>8055289000</v>
      </c>
      <c r="D3766" s="301" t="s">
        <v>2279</v>
      </c>
      <c r="E3766" s="301" t="s">
        <v>2313</v>
      </c>
      <c r="F3766" t="str">
        <f t="shared" si="58"/>
        <v>SLMEDI1-p; Henning Friis Juhl - EFC6019/GETGOAL-X: 8055289000</v>
      </c>
    </row>
    <row r="3767" spans="2:6" x14ac:dyDescent="0.25">
      <c r="B3767" t="s">
        <v>6352</v>
      </c>
      <c r="C3767" s="307">
        <v>8055310000</v>
      </c>
      <c r="D3767" s="301" t="s">
        <v>2279</v>
      </c>
      <c r="E3767" s="301" t="s">
        <v>2323</v>
      </c>
      <c r="F3767" t="str">
        <f t="shared" si="58"/>
        <v>SLMEDI1-p; Henning Friis Juhl - M11-352: 8055310000</v>
      </c>
    </row>
    <row r="3768" spans="2:6" x14ac:dyDescent="0.25">
      <c r="B3768" t="s">
        <v>6349</v>
      </c>
      <c r="C3768" s="301">
        <v>8055307000</v>
      </c>
      <c r="D3768" s="301" t="s">
        <v>2279</v>
      </c>
      <c r="E3768" s="301" t="s">
        <v>2320</v>
      </c>
      <c r="F3768" t="str">
        <f t="shared" si="58"/>
        <v>SLMEDI1-p; Ingrid Charlotte Andersen - KOL, medicin: 8055307000</v>
      </c>
    </row>
    <row r="3769" spans="2:6" x14ac:dyDescent="0.25">
      <c r="B3769" t="s">
        <v>6348</v>
      </c>
      <c r="C3769" s="307">
        <v>8055306000</v>
      </c>
      <c r="D3769" s="301" t="s">
        <v>2279</v>
      </c>
      <c r="E3769" s="301" t="s">
        <v>2319</v>
      </c>
      <c r="F3769" t="str">
        <f t="shared" si="58"/>
        <v>SLMEDI1-p; Jens Due Lomholdt - Xalia, medicin: 8055306000</v>
      </c>
    </row>
    <row r="3770" spans="2:6" x14ac:dyDescent="0.25">
      <c r="B3770" t="s">
        <v>6350</v>
      </c>
      <c r="C3770" s="301">
        <v>8055308000</v>
      </c>
      <c r="D3770" s="301" t="s">
        <v>2279</v>
      </c>
      <c r="E3770" s="301" t="s">
        <v>2321</v>
      </c>
      <c r="F3770" t="str">
        <f t="shared" si="58"/>
        <v>SLMEDI1-p; Malene Fey Kristiansen - TPO503, medicin: 8055308000</v>
      </c>
    </row>
    <row r="3771" spans="2:6" x14ac:dyDescent="0.25">
      <c r="B3771" t="s">
        <v>6342</v>
      </c>
      <c r="C3771" s="307">
        <v>8055280000</v>
      </c>
      <c r="D3771" s="301" t="s">
        <v>2279</v>
      </c>
      <c r="E3771" s="301" t="s">
        <v>2310</v>
      </c>
      <c r="F3771" t="str">
        <f t="shared" si="58"/>
        <v>SLMEDI1-p; MARLINA - Peter Christensen/Thor Brygge: 8055280000</v>
      </c>
    </row>
    <row r="3772" spans="2:6" x14ac:dyDescent="0.25">
      <c r="B3772" t="s">
        <v>11121</v>
      </c>
      <c r="C3772" s="301">
        <v>8056199000</v>
      </c>
      <c r="D3772" s="301" t="s">
        <v>2279</v>
      </c>
      <c r="E3772" s="304" t="s">
        <v>10402</v>
      </c>
      <c r="F3772" t="str">
        <f t="shared" si="58"/>
        <v>SLMEDI1-p; O2maticHOT - Uffe Bødtger - Ekstern: 8056199000</v>
      </c>
    </row>
    <row r="3773" spans="2:6" x14ac:dyDescent="0.25">
      <c r="B3773" t="s">
        <v>6343</v>
      </c>
      <c r="C3773" s="307">
        <v>8055282000</v>
      </c>
      <c r="D3773" s="301" t="s">
        <v>2279</v>
      </c>
      <c r="E3773" s="301" t="s">
        <v>2311</v>
      </c>
      <c r="F3773" t="str">
        <f t="shared" si="58"/>
        <v>SLMEDI1-p; Odessey Longterm LTS 11717: 8055282000</v>
      </c>
    </row>
    <row r="3774" spans="2:6" x14ac:dyDescent="0.25">
      <c r="B3774" t="s">
        <v>11114</v>
      </c>
      <c r="C3774" s="301">
        <v>8056192000</v>
      </c>
      <c r="D3774" s="301" t="s">
        <v>2279</v>
      </c>
      <c r="E3774" s="304" t="s">
        <v>10395</v>
      </c>
      <c r="F3774" t="str">
        <f t="shared" si="58"/>
        <v>SLMEDI1-p; PhD - Jesper Kofod Petersen - Ekstern: 8056192000</v>
      </c>
    </row>
    <row r="3775" spans="2:6" x14ac:dyDescent="0.25">
      <c r="B3775" t="s">
        <v>11115</v>
      </c>
      <c r="C3775" s="301">
        <v>8056193000</v>
      </c>
      <c r="D3775" s="301" t="s">
        <v>2279</v>
      </c>
      <c r="E3775" s="304" t="s">
        <v>10396</v>
      </c>
      <c r="F3775" t="str">
        <f t="shared" si="58"/>
        <v>SLMEDI1-p; PhD - Jesper Kofod Petersen - Intern: 8056193000</v>
      </c>
    </row>
    <row r="3776" spans="2:6" x14ac:dyDescent="0.25">
      <c r="B3776" t="s">
        <v>11119</v>
      </c>
      <c r="C3776" s="301">
        <v>8056197000</v>
      </c>
      <c r="D3776" s="301" t="s">
        <v>2279</v>
      </c>
      <c r="E3776" s="304" t="s">
        <v>10400</v>
      </c>
      <c r="F3776" t="str">
        <f t="shared" si="58"/>
        <v>SLMEDI1-p; PhD - Katrine Fjællegaard - Ekstern: 8056197000</v>
      </c>
    </row>
    <row r="3777" spans="2:6" x14ac:dyDescent="0.25">
      <c r="B3777" t="s">
        <v>11120</v>
      </c>
      <c r="C3777" s="301">
        <v>8056198000</v>
      </c>
      <c r="D3777" s="301" t="s">
        <v>2279</v>
      </c>
      <c r="E3777" s="304" t="s">
        <v>10401</v>
      </c>
      <c r="F3777" t="str">
        <f t="shared" si="58"/>
        <v>SLMEDI1-p; PhD - Katrine Fjællegaard - Intern: 8056198000</v>
      </c>
    </row>
    <row r="3778" spans="2:6" x14ac:dyDescent="0.25">
      <c r="B3778" t="s">
        <v>11136</v>
      </c>
      <c r="C3778" s="301">
        <v>8075104000</v>
      </c>
      <c r="D3778" s="301" t="s">
        <v>10417</v>
      </c>
      <c r="E3778" s="302" t="s">
        <v>10418</v>
      </c>
      <c r="F3778" t="str">
        <f t="shared" si="58"/>
        <v>SLMEDI1P; Projekt Arena ELEVATE - Ekstern: 8075104000</v>
      </c>
    </row>
    <row r="3779" spans="2:6" x14ac:dyDescent="0.25">
      <c r="B3779" t="s">
        <v>6324</v>
      </c>
      <c r="C3779" s="301">
        <v>8053206000</v>
      </c>
      <c r="D3779" s="301" t="s">
        <v>2279</v>
      </c>
      <c r="E3779" s="301" t="s">
        <v>2281</v>
      </c>
      <c r="F3779" t="str">
        <f t="shared" si="58"/>
        <v>SLMEDI1-p; Remedy: 8053206000</v>
      </c>
    </row>
    <row r="3780" spans="2:6" x14ac:dyDescent="0.25">
      <c r="B3780" t="s">
        <v>11102</v>
      </c>
      <c r="C3780" s="301">
        <v>8056172000</v>
      </c>
      <c r="D3780" s="301" t="s">
        <v>2279</v>
      </c>
      <c r="E3780" s="301" t="s">
        <v>10381</v>
      </c>
      <c r="F3780" t="str">
        <f t="shared" si="58"/>
        <v>SLMEDI1-p; Rune Trangbæk - Intern: 8056172000</v>
      </c>
    </row>
    <row r="3781" spans="2:6" x14ac:dyDescent="0.25">
      <c r="B3781" t="s">
        <v>8815</v>
      </c>
      <c r="C3781" s="307">
        <v>8055929000</v>
      </c>
      <c r="D3781" s="301" t="s">
        <v>2279</v>
      </c>
      <c r="E3781" s="301" t="s">
        <v>2383</v>
      </c>
      <c r="F3781" t="str">
        <f t="shared" si="58"/>
        <v>SLMEDI1-p; Simon Bertram Reuter - Rational Approach: 8055929000</v>
      </c>
    </row>
    <row r="3782" spans="2:6" x14ac:dyDescent="0.25">
      <c r="B3782" t="s">
        <v>11108</v>
      </c>
      <c r="C3782" s="301">
        <v>8056186000</v>
      </c>
      <c r="D3782" s="301" t="s">
        <v>2279</v>
      </c>
      <c r="E3782" s="304" t="s">
        <v>10388</v>
      </c>
      <c r="F3782" t="str">
        <f t="shared" si="58"/>
        <v>SLMEDI1-p; SUPER-R - Uffe Bødtger - Ekstern: 8056186000</v>
      </c>
    </row>
    <row r="3783" spans="2:6" x14ac:dyDescent="0.25">
      <c r="B3783" t="s">
        <v>6353</v>
      </c>
      <c r="C3783" s="301">
        <v>8055311000</v>
      </c>
      <c r="D3783" s="301" t="s">
        <v>2279</v>
      </c>
      <c r="E3783" s="301" t="s">
        <v>2324</v>
      </c>
      <c r="F3783" t="str">
        <f t="shared" si="58"/>
        <v>SLMEDI1-p; Torben Stjernebjerg - Nordic-NEED: 8055311000</v>
      </c>
    </row>
    <row r="3784" spans="2:6" x14ac:dyDescent="0.25">
      <c r="B3784" t="s">
        <v>6747</v>
      </c>
      <c r="C3784" s="301" t="s">
        <v>3333</v>
      </c>
      <c r="D3784" s="301" t="s">
        <v>3334</v>
      </c>
      <c r="E3784" s="301" t="s">
        <v>3335</v>
      </c>
      <c r="F3784" t="str">
        <f t="shared" si="58"/>
        <v>SLMEDI1PRO; Projekt PRO-data Medicin 1 Slagelse (K): 811-7441</v>
      </c>
    </row>
    <row r="3785" spans="2:6" x14ac:dyDescent="0.25">
      <c r="B3785" t="s">
        <v>6697</v>
      </c>
      <c r="C3785" s="301" t="s">
        <v>3186</v>
      </c>
      <c r="D3785" s="301" t="s">
        <v>3187</v>
      </c>
      <c r="E3785" s="301" t="s">
        <v>593</v>
      </c>
      <c r="F3785" t="str">
        <f t="shared" si="58"/>
        <v>SLMEDI2; Medicin 2 - Slagelse: 811-2250</v>
      </c>
    </row>
    <row r="3786" spans="2:6" x14ac:dyDescent="0.25">
      <c r="B3786" t="s">
        <v>6744</v>
      </c>
      <c r="C3786" s="301" t="s">
        <v>3326</v>
      </c>
      <c r="D3786" s="301" t="s">
        <v>3187</v>
      </c>
      <c r="E3786" s="301" t="s">
        <v>593</v>
      </c>
      <c r="F3786" t="str">
        <f t="shared" si="58"/>
        <v>SLMEDI2; Medicin 2 - Slagelse: 811-7410</v>
      </c>
    </row>
    <row r="3787" spans="2:6" x14ac:dyDescent="0.25">
      <c r="B3787" t="s">
        <v>6529</v>
      </c>
      <c r="C3787" s="301" t="s">
        <v>2753</v>
      </c>
      <c r="D3787" s="301" t="s">
        <v>2754</v>
      </c>
      <c r="E3787" s="301" t="s">
        <v>2755</v>
      </c>
      <c r="F3787" t="str">
        <f t="shared" ref="F3787:F3850" si="59">CONCATENATE(D3787,";"," ",E3787,":"," ",C3787)</f>
        <v>SLMEDI2AMB; Amb. for hjertesygdomme Slagelse: 102-7418</v>
      </c>
    </row>
    <row r="3788" spans="2:6" x14ac:dyDescent="0.25">
      <c r="B3788" t="s">
        <v>6528</v>
      </c>
      <c r="C3788" s="301" t="s">
        <v>2750</v>
      </c>
      <c r="D3788" s="301" t="s">
        <v>2751</v>
      </c>
      <c r="E3788" s="301" t="s">
        <v>2752</v>
      </c>
      <c r="F3788" t="str">
        <f t="shared" si="59"/>
        <v>SLMEDI2FOR; Driftsmæssig forskning Medicin 2 (K): 102-7417</v>
      </c>
    </row>
    <row r="3789" spans="2:6" x14ac:dyDescent="0.25">
      <c r="B3789" t="s">
        <v>6552</v>
      </c>
      <c r="C3789" s="301" t="s">
        <v>2819</v>
      </c>
      <c r="D3789" s="301" t="s">
        <v>2820</v>
      </c>
      <c r="E3789" s="301" t="s">
        <v>2821</v>
      </c>
      <c r="F3789" t="str">
        <f t="shared" si="59"/>
        <v>SLMEDI2HJ2; Hjerteafsnit2 -  Medicin 2 -  Slagelse: 102-7530</v>
      </c>
    </row>
    <row r="3790" spans="2:6" x14ac:dyDescent="0.25">
      <c r="B3790" t="s">
        <v>6477</v>
      </c>
      <c r="C3790" s="301" t="s">
        <v>2624</v>
      </c>
      <c r="D3790" s="301" t="s">
        <v>2625</v>
      </c>
      <c r="E3790" s="301" t="s">
        <v>2626</v>
      </c>
      <c r="F3790" t="str">
        <f t="shared" si="59"/>
        <v>SLMEDI2HJE; Afsn. for hjertesygdomme Medicin 2 Slag.: 102-2228</v>
      </c>
    </row>
    <row r="3791" spans="2:6" x14ac:dyDescent="0.25">
      <c r="B3791" t="s">
        <v>6484</v>
      </c>
      <c r="C3791" s="301" t="s">
        <v>2643</v>
      </c>
      <c r="D3791" s="301" t="s">
        <v>2625</v>
      </c>
      <c r="E3791" s="301" t="s">
        <v>2626</v>
      </c>
      <c r="F3791" t="str">
        <f t="shared" si="59"/>
        <v>SLMEDI2HJE; Afsn. for hjertesygdomme Medicin 2 Slag.: 102-2245</v>
      </c>
    </row>
    <row r="3792" spans="2:6" x14ac:dyDescent="0.25">
      <c r="B3792" t="s">
        <v>8897</v>
      </c>
      <c r="C3792" s="301" t="s">
        <v>2745</v>
      </c>
      <c r="D3792" s="301" t="s">
        <v>2625</v>
      </c>
      <c r="E3792" s="301" t="s">
        <v>8285</v>
      </c>
      <c r="F3792" t="str">
        <f t="shared" si="59"/>
        <v>SLMEDI2HJE; Hjerteafsnit 1 - Medicin 2 - Slagelse: 102-7413</v>
      </c>
    </row>
    <row r="3793" spans="2:6" x14ac:dyDescent="0.25">
      <c r="B3793" t="s">
        <v>6526</v>
      </c>
      <c r="C3793" s="301" t="s">
        <v>2746</v>
      </c>
      <c r="D3793" s="301" t="s">
        <v>2747</v>
      </c>
      <c r="E3793" s="301" t="s">
        <v>2748</v>
      </c>
      <c r="F3793" t="str">
        <f t="shared" si="59"/>
        <v>SLMEDI2HOF; Afsn. for hormonsygdomme Medicin 2 Slag.: 102-7414</v>
      </c>
    </row>
    <row r="3794" spans="2:6" x14ac:dyDescent="0.25">
      <c r="B3794" t="s">
        <v>6598</v>
      </c>
      <c r="C3794" s="301" t="s">
        <v>2950</v>
      </c>
      <c r="D3794" s="301" t="s">
        <v>2747</v>
      </c>
      <c r="E3794" s="301" t="s">
        <v>2748</v>
      </c>
      <c r="F3794" t="str">
        <f t="shared" si="59"/>
        <v>SLMEDI2HOF; Afsn. for hormonsygdomme Medicin 2 Slag.: 106-2256</v>
      </c>
    </row>
    <row r="3795" spans="2:6" x14ac:dyDescent="0.25">
      <c r="B3795" t="s">
        <v>6478</v>
      </c>
      <c r="C3795" s="301" t="s">
        <v>2627</v>
      </c>
      <c r="D3795" s="301" t="s">
        <v>2628</v>
      </c>
      <c r="E3795" s="301" t="s">
        <v>2629</v>
      </c>
      <c r="F3795" t="str">
        <f t="shared" si="59"/>
        <v>SLMEDI2HOM; Amb for hormonsygdomme Medicin 2 Slag.: 102-2233</v>
      </c>
    </row>
    <row r="3796" spans="2:6" x14ac:dyDescent="0.25">
      <c r="B3796" t="s">
        <v>6527</v>
      </c>
      <c r="C3796" s="301" t="s">
        <v>2749</v>
      </c>
      <c r="D3796" s="301" t="s">
        <v>2628</v>
      </c>
      <c r="E3796" s="301" t="s">
        <v>2629</v>
      </c>
      <c r="F3796" t="str">
        <f t="shared" si="59"/>
        <v>SLMEDI2HOM; Amb for hormonsygdomme Medicin 2 Slag.: 102-7415</v>
      </c>
    </row>
    <row r="3797" spans="2:6" x14ac:dyDescent="0.25">
      <c r="B3797" t="s">
        <v>8896</v>
      </c>
      <c r="C3797" s="301" t="s">
        <v>2741</v>
      </c>
      <c r="D3797" s="301" t="s">
        <v>2742</v>
      </c>
      <c r="E3797" s="301" t="s">
        <v>8284</v>
      </c>
      <c r="F3797" t="str">
        <f t="shared" si="59"/>
        <v>SLMEDI2LÆG; Læger - Medicin 2 - Slagelse: 102-7411</v>
      </c>
    </row>
    <row r="3798" spans="2:6" x14ac:dyDescent="0.25">
      <c r="B3798" t="s">
        <v>6593</v>
      </c>
      <c r="C3798" s="301" t="s">
        <v>2939</v>
      </c>
      <c r="D3798" s="301" t="s">
        <v>2742</v>
      </c>
      <c r="E3798" s="301" t="s">
        <v>2743</v>
      </c>
      <c r="F3798" t="str">
        <f t="shared" si="59"/>
        <v>SLMEDI2LÆG; Læger Medicin 2 Slagelse: 106-2251</v>
      </c>
    </row>
    <row r="3799" spans="2:6" x14ac:dyDescent="0.25">
      <c r="B3799" t="s">
        <v>6474</v>
      </c>
      <c r="C3799" s="301" t="s">
        <v>2615</v>
      </c>
      <c r="D3799" s="301" t="s">
        <v>2616</v>
      </c>
      <c r="E3799" s="301" t="s">
        <v>2617</v>
      </c>
      <c r="F3799" t="str">
        <f t="shared" si="59"/>
        <v>SLMEDI2LÆS; Lægesekretærer Medicin 2 Slagelse: 102-2225</v>
      </c>
    </row>
    <row r="3800" spans="2:6" x14ac:dyDescent="0.25">
      <c r="B3800" t="s">
        <v>6525</v>
      </c>
      <c r="C3800" s="301" t="s">
        <v>2744</v>
      </c>
      <c r="D3800" s="301" t="s">
        <v>2616</v>
      </c>
      <c r="E3800" s="301" t="s">
        <v>2617</v>
      </c>
      <c r="F3800" t="str">
        <f t="shared" si="59"/>
        <v>SLMEDI2LÆS; Lægesekretærer Medicin 2 Slagelse: 102-7412</v>
      </c>
    </row>
    <row r="3801" spans="2:6" x14ac:dyDescent="0.25">
      <c r="B3801" t="s">
        <v>6333</v>
      </c>
      <c r="C3801" s="301">
        <v>8055206000</v>
      </c>
      <c r="D3801" s="301" t="s">
        <v>2297</v>
      </c>
      <c r="E3801" s="301" t="s">
        <v>2301</v>
      </c>
      <c r="F3801" t="str">
        <f t="shared" si="59"/>
        <v>SLMEDI2-p; 1848, Fond - Annette Lindholm – Ekstern: 8055206000</v>
      </c>
    </row>
    <row r="3802" spans="2:6" x14ac:dyDescent="0.25">
      <c r="B3802" t="s">
        <v>6334</v>
      </c>
      <c r="C3802" s="301">
        <v>8055207000</v>
      </c>
      <c r="D3802" s="301" t="s">
        <v>2297</v>
      </c>
      <c r="E3802" s="301" t="s">
        <v>2302</v>
      </c>
      <c r="F3802" t="str">
        <f t="shared" si="59"/>
        <v>SLMEDI2-p; ACE 104325, Medicin, Asbjørn Høegholm: 8055207000</v>
      </c>
    </row>
    <row r="3803" spans="2:6" x14ac:dyDescent="0.25">
      <c r="B3803" t="s">
        <v>8808</v>
      </c>
      <c r="C3803" s="301">
        <v>8055874000</v>
      </c>
      <c r="D3803" s="301" t="s">
        <v>2297</v>
      </c>
      <c r="E3803" s="301" t="s">
        <v>2365</v>
      </c>
      <c r="F3803" t="str">
        <f t="shared" si="59"/>
        <v>SLMEDI2-p; Afdelingsledelsens projektkonto til for.: 8055874000</v>
      </c>
    </row>
    <row r="3804" spans="2:6" x14ac:dyDescent="0.25">
      <c r="B3804" t="s">
        <v>6332</v>
      </c>
      <c r="C3804" s="301">
        <v>8055205000</v>
      </c>
      <c r="D3804" s="301" t="s">
        <v>2297</v>
      </c>
      <c r="E3804" s="301" t="s">
        <v>2300</v>
      </c>
      <c r="F3804" t="str">
        <f t="shared" si="59"/>
        <v>SLMEDI2-p; Aliskiren II, Medicin,Susanne Nielsen: 8055205000</v>
      </c>
    </row>
    <row r="3805" spans="2:6" x14ac:dyDescent="0.25">
      <c r="B3805" t="s">
        <v>8826</v>
      </c>
      <c r="C3805" s="307">
        <v>8055958000</v>
      </c>
      <c r="D3805" s="301" t="s">
        <v>2297</v>
      </c>
      <c r="E3805" s="301" t="s">
        <v>2403</v>
      </c>
      <c r="F3805" t="str">
        <f t="shared" si="59"/>
        <v>SLMEDI2-p; Annemie Stege Bojer - Eks. Diastolisk f.: 8055958000</v>
      </c>
    </row>
    <row r="3806" spans="2:6" x14ac:dyDescent="0.25">
      <c r="B3806" t="s">
        <v>8824</v>
      </c>
      <c r="C3806" s="307">
        <v>8055955000</v>
      </c>
      <c r="D3806" s="301" t="s">
        <v>2297</v>
      </c>
      <c r="E3806" s="301" t="s">
        <v>2401</v>
      </c>
      <c r="F3806" t="str">
        <f t="shared" si="59"/>
        <v>SLMEDI2-p; Annemie Stege Bojer - Int. Diastolisk f.: 8055955000</v>
      </c>
    </row>
    <row r="3807" spans="2:6" x14ac:dyDescent="0.25">
      <c r="B3807" t="s">
        <v>10122</v>
      </c>
      <c r="C3807" s="301">
        <v>8056129000</v>
      </c>
      <c r="D3807" s="301" t="s">
        <v>2297</v>
      </c>
      <c r="E3807" s="301" t="s">
        <v>9746</v>
      </c>
      <c r="F3807" t="str">
        <f t="shared" si="59"/>
        <v>SLMEDI2-p; Believe studiet – Natalia Pedersen - Ek.: 8056129000</v>
      </c>
    </row>
    <row r="3808" spans="2:6" x14ac:dyDescent="0.25">
      <c r="B3808" t="s">
        <v>8831</v>
      </c>
      <c r="C3808" s="307">
        <v>8055966000</v>
      </c>
      <c r="D3808" s="301" t="s">
        <v>2297</v>
      </c>
      <c r="E3808" s="301" t="s">
        <v>2411</v>
      </c>
      <c r="F3808" t="str">
        <f t="shared" si="59"/>
        <v>SLMEDI2-p; Cardiac Magnetic Resonance Imaging in T.: 8055966000</v>
      </c>
    </row>
    <row r="3809" spans="2:6" x14ac:dyDescent="0.25">
      <c r="B3809" t="s">
        <v>6338</v>
      </c>
      <c r="C3809" s="307">
        <v>8055221000</v>
      </c>
      <c r="D3809" s="301" t="s">
        <v>2297</v>
      </c>
      <c r="E3809" s="301" t="s">
        <v>2306</v>
      </c>
      <c r="F3809" t="str">
        <f t="shared" si="59"/>
        <v>SLMEDI2-p; Corona, Medicin, Roman Sykulski: 8055221000</v>
      </c>
    </row>
    <row r="3810" spans="2:6" x14ac:dyDescent="0.25">
      <c r="B3810" t="s">
        <v>11134</v>
      </c>
      <c r="C3810" s="301">
        <v>8056219000</v>
      </c>
      <c r="D3810" s="301" t="s">
        <v>2297</v>
      </c>
      <c r="E3810" s="301" t="s">
        <v>10415</v>
      </c>
      <c r="F3810" t="str">
        <f t="shared" si="59"/>
        <v>SLMEDI2-p; Crowd-Aspect - Susette Krohn Therkelsen: 8056219000</v>
      </c>
    </row>
    <row r="3811" spans="2:6" x14ac:dyDescent="0.25">
      <c r="B3811" t="s">
        <v>10120</v>
      </c>
      <c r="C3811" s="301">
        <v>8056125000</v>
      </c>
      <c r="D3811" s="301" t="s">
        <v>2297</v>
      </c>
      <c r="E3811" s="301" t="s">
        <v>9744</v>
      </c>
      <c r="F3811" t="str">
        <f t="shared" si="59"/>
        <v>SLMEDI2-p; DANBLOCK – Jens Lomholdt - Ekstern: 8056125000</v>
      </c>
    </row>
    <row r="3812" spans="2:6" x14ac:dyDescent="0.25">
      <c r="B3812" t="s">
        <v>10123</v>
      </c>
      <c r="C3812" s="301">
        <v>8056131000</v>
      </c>
      <c r="D3812" s="301" t="s">
        <v>2297</v>
      </c>
      <c r="E3812" s="301" t="s">
        <v>9747</v>
      </c>
      <c r="F3812" t="str">
        <f t="shared" si="59"/>
        <v>SLMEDI2-p; DanHeart – Jens Lomholdt – Ekstern: 8056131000</v>
      </c>
    </row>
    <row r="3813" spans="2:6" x14ac:dyDescent="0.25">
      <c r="B3813" t="s">
        <v>10124</v>
      </c>
      <c r="C3813" s="301">
        <v>8056133000</v>
      </c>
      <c r="D3813" s="301" t="s">
        <v>2297</v>
      </c>
      <c r="E3813" s="301" t="s">
        <v>9748</v>
      </c>
      <c r="F3813" t="str">
        <f t="shared" si="59"/>
        <v>SLMEDI2-p; Determine – John Larsen – Ekstern: 8056133000</v>
      </c>
    </row>
    <row r="3814" spans="2:6" x14ac:dyDescent="0.25">
      <c r="B3814" t="s">
        <v>10126</v>
      </c>
      <c r="C3814" s="301">
        <v>8056149000</v>
      </c>
      <c r="D3814" s="301" t="s">
        <v>2297</v>
      </c>
      <c r="E3814" s="301" t="s">
        <v>9750</v>
      </c>
      <c r="F3814" t="str">
        <f t="shared" si="59"/>
        <v>SLMEDI2-p; DIACOR - Personalized medicine and coord: 8056149000</v>
      </c>
    </row>
    <row r="3815" spans="2:6" x14ac:dyDescent="0.25">
      <c r="B3815" t="s">
        <v>6414</v>
      </c>
      <c r="C3815" s="307">
        <v>8056035000</v>
      </c>
      <c r="D3815" s="301" t="s">
        <v>2297</v>
      </c>
      <c r="E3815" s="301" t="s">
        <v>2461</v>
      </c>
      <c r="F3815" t="str">
        <f t="shared" si="59"/>
        <v>SLMEDI2-p; Evaluation of Edoxaban in anticoagulant : 8056035000</v>
      </c>
    </row>
    <row r="3816" spans="2:6" x14ac:dyDescent="0.25">
      <c r="B3816" t="s">
        <v>6411</v>
      </c>
      <c r="C3816" s="307">
        <v>8056027000</v>
      </c>
      <c r="D3816" s="301" t="s">
        <v>2297</v>
      </c>
      <c r="E3816" s="301" t="s">
        <v>2454</v>
      </c>
      <c r="F3816" t="str">
        <f t="shared" si="59"/>
        <v>SLMEDI2-p; Hjertesvigt og Integreret Palli. - Ekst.: 8056027000</v>
      </c>
    </row>
    <row r="3817" spans="2:6" x14ac:dyDescent="0.25">
      <c r="B3817" t="s">
        <v>6410</v>
      </c>
      <c r="C3817" s="307">
        <v>8056026000</v>
      </c>
      <c r="D3817" s="301" t="s">
        <v>2297</v>
      </c>
      <c r="E3817" s="301" t="s">
        <v>2453</v>
      </c>
      <c r="F3817" t="str">
        <f t="shared" si="59"/>
        <v>SLMEDI2-p; Hjertesvigt og Integreret Palli. - Int.: 8056026000</v>
      </c>
    </row>
    <row r="3818" spans="2:6" x14ac:dyDescent="0.25">
      <c r="B3818" t="s">
        <v>6345</v>
      </c>
      <c r="C3818" s="301">
        <v>8055293000</v>
      </c>
      <c r="D3818" s="301" t="s">
        <v>2297</v>
      </c>
      <c r="E3818" s="301" t="s">
        <v>2314</v>
      </c>
      <c r="F3818" t="str">
        <f t="shared" si="59"/>
        <v>SLMEDI2-p; Ikke øremærkede eksterne midler – intern: 8055293000</v>
      </c>
    </row>
    <row r="3819" spans="2:6" x14ac:dyDescent="0.25">
      <c r="B3819" t="s">
        <v>11097</v>
      </c>
      <c r="C3819" s="301">
        <v>8056157000</v>
      </c>
      <c r="D3819" s="301" t="s">
        <v>2297</v>
      </c>
      <c r="E3819" s="301" t="s">
        <v>10376</v>
      </c>
      <c r="F3819" t="str">
        <f t="shared" si="59"/>
        <v>SLMEDI2-p; Insulinresistens hos medicinske patiente: 8056157000</v>
      </c>
    </row>
    <row r="3820" spans="2:6" x14ac:dyDescent="0.25">
      <c r="B3820" t="s">
        <v>6336</v>
      </c>
      <c r="C3820" s="301">
        <v>8055211000</v>
      </c>
      <c r="D3820" s="301" t="s">
        <v>2297</v>
      </c>
      <c r="E3820" s="301" t="s">
        <v>2304</v>
      </c>
      <c r="F3820" t="str">
        <f t="shared" si="59"/>
        <v>SLMEDI2-p; John Larsen - Action, Medicin: 8055211000</v>
      </c>
    </row>
    <row r="3821" spans="2:6" x14ac:dyDescent="0.25">
      <c r="B3821" t="s">
        <v>6330</v>
      </c>
      <c r="C3821" s="307">
        <v>8055200000</v>
      </c>
      <c r="D3821" s="301" t="s">
        <v>2297</v>
      </c>
      <c r="E3821" s="301" t="s">
        <v>2298</v>
      </c>
      <c r="F3821" t="str">
        <f t="shared" si="59"/>
        <v>SLMEDI2-p; John Larsen - ODESSEY Outcomes Medicin: 8055200000</v>
      </c>
    </row>
    <row r="3822" spans="2:6" x14ac:dyDescent="0.25">
      <c r="B3822" t="s">
        <v>8827</v>
      </c>
      <c r="C3822" s="307">
        <v>8055959000</v>
      </c>
      <c r="D3822" s="301" t="s">
        <v>2297</v>
      </c>
      <c r="E3822" s="301" t="s">
        <v>2404</v>
      </c>
      <c r="F3822" t="str">
        <f t="shared" si="59"/>
        <v>SLMEDI2-p; John Larsen - Projekt The DAL GenE Trial: 8055959000</v>
      </c>
    </row>
    <row r="3823" spans="2:6" x14ac:dyDescent="0.25">
      <c r="B3823" t="s">
        <v>6416</v>
      </c>
      <c r="C3823" s="301">
        <v>8056050000</v>
      </c>
      <c r="D3823" s="301" t="s">
        <v>2297</v>
      </c>
      <c r="E3823" s="301" t="s">
        <v>2468</v>
      </c>
      <c r="F3823" t="str">
        <f t="shared" si="59"/>
        <v>SLMEDI2-p; Klar til kirurgi - Rasmus Dahlin Bojesen: 8056050000</v>
      </c>
    </row>
    <row r="3824" spans="2:6" x14ac:dyDescent="0.25">
      <c r="B3824" t="s">
        <v>6417</v>
      </c>
      <c r="C3824" s="301">
        <v>8056051000</v>
      </c>
      <c r="D3824" s="301" t="s">
        <v>2297</v>
      </c>
      <c r="E3824" s="301" t="s">
        <v>2468</v>
      </c>
      <c r="F3824" t="str">
        <f t="shared" si="59"/>
        <v>SLMEDI2-p; Klar til kirurgi - Rasmus Dahlin Bojesen: 8056051000</v>
      </c>
    </row>
    <row r="3825" spans="2:6" x14ac:dyDescent="0.25">
      <c r="B3825" t="s">
        <v>6331</v>
      </c>
      <c r="C3825" s="301">
        <v>8055201000</v>
      </c>
      <c r="D3825" s="301" t="s">
        <v>2297</v>
      </c>
      <c r="E3825" s="301" t="s">
        <v>2299</v>
      </c>
      <c r="F3825" t="str">
        <f t="shared" si="59"/>
        <v>SLMEDI2-p; KOL-Kompetencecenter, Intern Medicin, A.: 8055201000</v>
      </c>
    </row>
    <row r="3826" spans="2:6" x14ac:dyDescent="0.25">
      <c r="B3826" t="s">
        <v>8811</v>
      </c>
      <c r="C3826" s="307">
        <v>8055908000</v>
      </c>
      <c r="D3826" s="301" t="s">
        <v>2297</v>
      </c>
      <c r="E3826" s="301" t="s">
        <v>2373</v>
      </c>
      <c r="F3826" t="str">
        <f t="shared" si="59"/>
        <v>SLMEDI2-p; Long term metabolic memory in te Steno: 8055908000</v>
      </c>
    </row>
    <row r="3827" spans="2:6" x14ac:dyDescent="0.25">
      <c r="B3827" t="s">
        <v>10121</v>
      </c>
      <c r="C3827" s="301">
        <v>8056128000</v>
      </c>
      <c r="D3827" s="301" t="s">
        <v>2297</v>
      </c>
      <c r="E3827" s="301" t="s">
        <v>9745</v>
      </c>
      <c r="F3827" t="str">
        <f t="shared" si="59"/>
        <v>SLMEDI2-p; Lundbeckfonden - Ditte Høgsgaard: 8056128000</v>
      </c>
    </row>
    <row r="3828" spans="2:6" x14ac:dyDescent="0.25">
      <c r="B3828" t="s">
        <v>6418</v>
      </c>
      <c r="C3828" s="301">
        <v>8056052000</v>
      </c>
      <c r="D3828" s="301" t="s">
        <v>2297</v>
      </c>
      <c r="E3828" s="301" t="s">
        <v>2469</v>
      </c>
      <c r="F3828" t="str">
        <f t="shared" si="59"/>
        <v>SLMEDI2-p; MECORA - Emilie Barbara Palmgren Colov: 8056052000</v>
      </c>
    </row>
    <row r="3829" spans="2:6" x14ac:dyDescent="0.25">
      <c r="B3829" t="s">
        <v>6419</v>
      </c>
      <c r="C3829" s="301">
        <v>8056053000</v>
      </c>
      <c r="D3829" s="301" t="s">
        <v>2297</v>
      </c>
      <c r="E3829" s="301" t="s">
        <v>2469</v>
      </c>
      <c r="F3829" t="str">
        <f t="shared" si="59"/>
        <v>SLMEDI2-p; MECORA - Emilie Barbara Palmgren Colov: 8056053000</v>
      </c>
    </row>
    <row r="3830" spans="2:6" x14ac:dyDescent="0.25">
      <c r="B3830" t="s">
        <v>6335</v>
      </c>
      <c r="C3830" s="301">
        <v>8055210000</v>
      </c>
      <c r="D3830" s="301" t="s">
        <v>2297</v>
      </c>
      <c r="E3830" s="301" t="s">
        <v>2303</v>
      </c>
      <c r="F3830" t="str">
        <f t="shared" si="59"/>
        <v>SLMEDI2-p; Nordic NEED.study, Intern Medicin, Uffe: 8055210000</v>
      </c>
    </row>
    <row r="3831" spans="2:6" x14ac:dyDescent="0.25">
      <c r="B3831" t="s">
        <v>6339</v>
      </c>
      <c r="C3831" s="307">
        <v>8055229000</v>
      </c>
      <c r="D3831" s="301" t="s">
        <v>2297</v>
      </c>
      <c r="E3831" s="301" t="s">
        <v>2307</v>
      </c>
      <c r="F3831" t="str">
        <f t="shared" si="59"/>
        <v>SLMEDI2-p; Pia Elin og Birgit Stange Jensen, Medi.: 8055229000</v>
      </c>
    </row>
    <row r="3832" spans="2:6" x14ac:dyDescent="0.25">
      <c r="B3832" t="s">
        <v>6423</v>
      </c>
      <c r="C3832" s="301">
        <v>8056065000</v>
      </c>
      <c r="D3832" s="301" t="s">
        <v>2297</v>
      </c>
      <c r="E3832" s="301" t="s">
        <v>2478</v>
      </c>
      <c r="F3832" t="str">
        <f t="shared" si="59"/>
        <v>SLMEDI2-p; Potential side effects of high doses of: 8056065000</v>
      </c>
    </row>
    <row r="3833" spans="2:6" x14ac:dyDescent="0.25">
      <c r="B3833" t="s">
        <v>6428</v>
      </c>
      <c r="C3833" s="301">
        <v>8056086000</v>
      </c>
      <c r="D3833" s="301" t="s">
        <v>2297</v>
      </c>
      <c r="E3833" s="301" t="s">
        <v>2478</v>
      </c>
      <c r="F3833" t="str">
        <f t="shared" si="59"/>
        <v>SLMEDI2-p; Potential side effects of high doses of: 8056086000</v>
      </c>
    </row>
    <row r="3834" spans="2:6" x14ac:dyDescent="0.25">
      <c r="B3834" t="s">
        <v>8807</v>
      </c>
      <c r="C3834" s="301">
        <v>8055860000</v>
      </c>
      <c r="D3834" s="301" t="s">
        <v>2297</v>
      </c>
      <c r="E3834" s="301" t="s">
        <v>2363</v>
      </c>
      <c r="F3834" t="str">
        <f t="shared" si="59"/>
        <v>SLMEDI2-p; Projekt ENSURE: Jens Lomholt: 8055860000</v>
      </c>
    </row>
    <row r="3835" spans="2:6" x14ac:dyDescent="0.25">
      <c r="B3835" t="s">
        <v>8830</v>
      </c>
      <c r="C3835" s="307">
        <v>8055963000</v>
      </c>
      <c r="D3835" s="301" t="s">
        <v>2297</v>
      </c>
      <c r="E3835" s="301" t="s">
        <v>2408</v>
      </c>
      <c r="F3835" t="str">
        <f t="shared" si="59"/>
        <v>SLMEDI2-p; Projekt Finesse - Jens Lomholdt: 8055963000</v>
      </c>
    </row>
    <row r="3836" spans="2:6" x14ac:dyDescent="0.25">
      <c r="B3836" t="s">
        <v>10127</v>
      </c>
      <c r="C3836" s="301">
        <v>8056150000</v>
      </c>
      <c r="D3836" s="301" t="s">
        <v>2297</v>
      </c>
      <c r="E3836" s="301" t="s">
        <v>9751</v>
      </c>
      <c r="F3836" t="str">
        <f t="shared" si="59"/>
        <v>SLMEDI2-p; Projekt O2 Matic HOT projektet-U.Bødtger: 8056150000</v>
      </c>
    </row>
    <row r="3837" spans="2:6" x14ac:dyDescent="0.25">
      <c r="B3837" t="s">
        <v>8832</v>
      </c>
      <c r="C3837" s="307">
        <v>8055968000</v>
      </c>
      <c r="D3837" s="301" t="s">
        <v>2297</v>
      </c>
      <c r="E3837" s="301" t="s">
        <v>2413</v>
      </c>
      <c r="F3837" t="str">
        <f t="shared" si="59"/>
        <v>SLMEDI2-p; Projekt River: Jens Lomholdt: 8055968000</v>
      </c>
    </row>
    <row r="3838" spans="2:6" x14ac:dyDescent="0.25">
      <c r="B3838" t="s">
        <v>6392</v>
      </c>
      <c r="C3838" s="307">
        <v>8055941000</v>
      </c>
      <c r="D3838" s="301" t="s">
        <v>2297</v>
      </c>
      <c r="E3838" s="301" t="s">
        <v>2390</v>
      </c>
      <c r="F3838" t="str">
        <f t="shared" si="59"/>
        <v>SLMEDI2-p; Rational Approach to Unilateral Pleural: 8055941000</v>
      </c>
    </row>
    <row r="3839" spans="2:6" x14ac:dyDescent="0.25">
      <c r="B3839" t="s">
        <v>6382</v>
      </c>
      <c r="C3839" s="301">
        <v>8055894000</v>
      </c>
      <c r="D3839" s="301" t="s">
        <v>2297</v>
      </c>
      <c r="E3839" s="301" t="s">
        <v>2369</v>
      </c>
      <c r="F3839" t="str">
        <f t="shared" si="59"/>
        <v>SLMEDI2-p; Roman Sykulski - Projekt Pioneer: 8055894000</v>
      </c>
    </row>
    <row r="3840" spans="2:6" x14ac:dyDescent="0.25">
      <c r="B3840" t="s">
        <v>6383</v>
      </c>
      <c r="C3840" s="301">
        <v>8055895000</v>
      </c>
      <c r="D3840" s="301" t="s">
        <v>2297</v>
      </c>
      <c r="E3840" s="301" t="s">
        <v>2370</v>
      </c>
      <c r="F3840" t="str">
        <f t="shared" si="59"/>
        <v>SLMEDI2-p; Roman Sykulski - Projekt Spire: 8055895000</v>
      </c>
    </row>
    <row r="3841" spans="2:6" x14ac:dyDescent="0.25">
      <c r="B3841" t="s">
        <v>6376</v>
      </c>
      <c r="C3841" s="301">
        <v>8055850000</v>
      </c>
      <c r="D3841" s="301" t="s">
        <v>2297</v>
      </c>
      <c r="E3841" s="301" t="s">
        <v>2359</v>
      </c>
      <c r="F3841" t="str">
        <f t="shared" si="59"/>
        <v>SLMEDI2-p; Roman Sykulski - Projekt Themis: 8055850000</v>
      </c>
    </row>
    <row r="3842" spans="2:6" x14ac:dyDescent="0.25">
      <c r="B3842" t="s">
        <v>11116</v>
      </c>
      <c r="C3842" s="301">
        <v>8056194000</v>
      </c>
      <c r="D3842" s="301" t="s">
        <v>2297</v>
      </c>
      <c r="E3842" s="304" t="s">
        <v>10397</v>
      </c>
      <c r="F3842" t="str">
        <f t="shared" si="59"/>
        <v>SLMEDI2-p; SANTORINI - Jens Lomholdt - Ekstern: 8056194000</v>
      </c>
    </row>
    <row r="3843" spans="2:6" x14ac:dyDescent="0.25">
      <c r="B3843" t="s">
        <v>6433</v>
      </c>
      <c r="C3843" s="301">
        <v>8075100000</v>
      </c>
      <c r="D3843" s="301" t="s">
        <v>2297</v>
      </c>
      <c r="E3843" s="301" t="s">
        <v>2498</v>
      </c>
      <c r="F3843" t="str">
        <f t="shared" si="59"/>
        <v>SLMEDI2-p; Scores – Kari Niemann - Ekstern: 8075100000</v>
      </c>
    </row>
    <row r="3844" spans="2:6" x14ac:dyDescent="0.25">
      <c r="B3844" t="s">
        <v>10125</v>
      </c>
      <c r="C3844" s="301">
        <v>8056142000</v>
      </c>
      <c r="D3844" s="301" t="s">
        <v>2297</v>
      </c>
      <c r="E3844" s="301" t="s">
        <v>9749</v>
      </c>
      <c r="F3844" t="str">
        <f t="shared" si="59"/>
        <v>SLMEDI2-p; SOUL – Jens Lomholdt – Ekstern: 8056142000</v>
      </c>
    </row>
    <row r="3845" spans="2:6" x14ac:dyDescent="0.25">
      <c r="B3845" t="s">
        <v>8938</v>
      </c>
      <c r="C3845" s="301" t="s">
        <v>8352</v>
      </c>
      <c r="D3845" s="301" t="s">
        <v>2297</v>
      </c>
      <c r="E3845" s="301" t="s">
        <v>8353</v>
      </c>
      <c r="F3845" t="str">
        <f t="shared" si="59"/>
        <v>SLMEDI2-p; Steno - NSR Medicin 2 Amb. Næstved: 7532-1505</v>
      </c>
    </row>
    <row r="3846" spans="2:6" x14ac:dyDescent="0.25">
      <c r="B3846" t="s">
        <v>8937</v>
      </c>
      <c r="C3846" s="301" t="s">
        <v>8350</v>
      </c>
      <c r="D3846" s="301" t="s">
        <v>2297</v>
      </c>
      <c r="E3846" s="301" t="s">
        <v>8351</v>
      </c>
      <c r="F3846" t="str">
        <f t="shared" si="59"/>
        <v>SLMEDI2-p; Steno - NSR Medicin 2 Amb. Slagelse: 7531-1505</v>
      </c>
    </row>
    <row r="3847" spans="2:6" x14ac:dyDescent="0.25">
      <c r="B3847" t="s">
        <v>8841</v>
      </c>
      <c r="C3847" s="307">
        <v>8055990000</v>
      </c>
      <c r="D3847" s="301" t="s">
        <v>2297</v>
      </c>
      <c r="E3847" s="301" t="s">
        <v>2429</v>
      </c>
      <c r="F3847" t="str">
        <f t="shared" si="59"/>
        <v>SLMEDI2-p; Stipendium Hjerteforeningen, Annemie Bo.: 8055990000</v>
      </c>
    </row>
    <row r="3848" spans="2:6" x14ac:dyDescent="0.25">
      <c r="B3848" t="s">
        <v>8842</v>
      </c>
      <c r="C3848" s="307">
        <v>8055991000</v>
      </c>
      <c r="D3848" s="301" t="s">
        <v>2297</v>
      </c>
      <c r="E3848" s="301" t="s">
        <v>2430</v>
      </c>
      <c r="F3848" t="str">
        <f t="shared" si="59"/>
        <v>SLMEDI2-p; Stipendium Hjerteforeningen, Marin Heyn.: 8055991000</v>
      </c>
    </row>
    <row r="3849" spans="2:6" x14ac:dyDescent="0.25">
      <c r="B3849" t="s">
        <v>6389</v>
      </c>
      <c r="C3849" s="307">
        <v>8055932000</v>
      </c>
      <c r="D3849" s="301" t="s">
        <v>2297</v>
      </c>
      <c r="E3849" s="301" t="s">
        <v>2385</v>
      </c>
      <c r="F3849" t="str">
        <f t="shared" si="59"/>
        <v>SLMEDI2-p; Susanne Dorthe Nielsen - Revision kroni.: 8055932000</v>
      </c>
    </row>
    <row r="3850" spans="2:6" x14ac:dyDescent="0.25">
      <c r="B3850" t="s">
        <v>6337</v>
      </c>
      <c r="C3850" s="307">
        <v>8055214000</v>
      </c>
      <c r="D3850" s="301" t="s">
        <v>2297</v>
      </c>
      <c r="E3850" s="301" t="s">
        <v>2305</v>
      </c>
      <c r="F3850" t="str">
        <f t="shared" si="59"/>
        <v>SLMEDI2-p; Uffe Bødtger - AFFIRM: 8055214000</v>
      </c>
    </row>
    <row r="3851" spans="2:6" x14ac:dyDescent="0.25">
      <c r="B3851" t="s">
        <v>6340</v>
      </c>
      <c r="C3851" s="301">
        <v>8055257000</v>
      </c>
      <c r="D3851" s="301" t="s">
        <v>2297</v>
      </c>
      <c r="E3851" s="301" t="s">
        <v>2308</v>
      </c>
      <c r="F3851" t="str">
        <f t="shared" ref="F3851:F3914" si="60">CONCATENATE(D3851,";"," ",E3851,":"," ",C3851)</f>
        <v>SLMEDI2-p; Uffe Bødtger - Tonado: 8055257000</v>
      </c>
    </row>
    <row r="3852" spans="2:6" x14ac:dyDescent="0.25">
      <c r="B3852" t="s">
        <v>6341</v>
      </c>
      <c r="C3852" s="301">
        <v>8055259000</v>
      </c>
      <c r="D3852" s="301" t="s">
        <v>2297</v>
      </c>
      <c r="E3852" s="301" t="s">
        <v>2309</v>
      </c>
      <c r="F3852" t="str">
        <f t="shared" si="60"/>
        <v>SLMEDI2-p; Uffe Bødtger - Unge med lungecancer: 8055259000</v>
      </c>
    </row>
    <row r="3853" spans="2:6" x14ac:dyDescent="0.25">
      <c r="B3853" t="s">
        <v>8900</v>
      </c>
      <c r="C3853" s="301" t="s">
        <v>8290</v>
      </c>
      <c r="D3853" s="301" t="s">
        <v>8291</v>
      </c>
      <c r="E3853" s="301" t="s">
        <v>8292</v>
      </c>
      <c r="F3853" t="str">
        <f t="shared" si="60"/>
        <v>SLMEDI2TAG; Hjemtagsklinikken: 102-7533</v>
      </c>
    </row>
    <row r="3854" spans="2:6" x14ac:dyDescent="0.25">
      <c r="B3854" t="s">
        <v>6746</v>
      </c>
      <c r="C3854" s="301" t="s">
        <v>3330</v>
      </c>
      <c r="D3854" s="301" t="s">
        <v>3331</v>
      </c>
      <c r="E3854" s="301" t="s">
        <v>3332</v>
      </c>
      <c r="F3854" t="str">
        <f t="shared" si="60"/>
        <v>SLMEDI3; Medicin 3 - Slagelse: 811-7420</v>
      </c>
    </row>
    <row r="3855" spans="2:6" x14ac:dyDescent="0.25">
      <c r="B3855" t="s">
        <v>8899</v>
      </c>
      <c r="C3855" s="301" t="s">
        <v>8287</v>
      </c>
      <c r="D3855" s="301" t="s">
        <v>8288</v>
      </c>
      <c r="E3855" s="301" t="s">
        <v>8289</v>
      </c>
      <c r="F3855" t="str">
        <f t="shared" si="60"/>
        <v>SLMEDI3AMB; Neurologisk Ambulatorium Medicin 3 Slag.: 102-7428</v>
      </c>
    </row>
    <row r="3856" spans="2:6" x14ac:dyDescent="0.25">
      <c r="B3856" t="s">
        <v>6536</v>
      </c>
      <c r="C3856" s="301" t="s">
        <v>2771</v>
      </c>
      <c r="D3856" s="301" t="s">
        <v>2772</v>
      </c>
      <c r="E3856" s="301" t="s">
        <v>2773</v>
      </c>
      <c r="F3856" t="str">
        <f t="shared" si="60"/>
        <v>SLMEDI3FOR; Driftsmæssig forskning Medicin 3 (K): 102-7430</v>
      </c>
    </row>
    <row r="3857" spans="2:6" x14ac:dyDescent="0.25">
      <c r="B3857" t="s">
        <v>6533</v>
      </c>
      <c r="C3857" s="301" t="s">
        <v>2762</v>
      </c>
      <c r="D3857" s="301" t="s">
        <v>2763</v>
      </c>
      <c r="E3857" s="301" t="s">
        <v>2764</v>
      </c>
      <c r="F3857" t="str">
        <f t="shared" si="60"/>
        <v>SLMEDI3G1; G1 - Medicin 3 - Slagelse: 102-7425</v>
      </c>
    </row>
    <row r="3858" spans="2:6" x14ac:dyDescent="0.25">
      <c r="B3858" t="s">
        <v>6534</v>
      </c>
      <c r="C3858" s="301" t="s">
        <v>2765</v>
      </c>
      <c r="D3858" s="301" t="s">
        <v>2766</v>
      </c>
      <c r="E3858" s="301" t="s">
        <v>2767</v>
      </c>
      <c r="F3858" t="str">
        <f t="shared" si="60"/>
        <v>SLMEDI3G2; G2 - Medicin 3 - Slagelse: 102-7426</v>
      </c>
    </row>
    <row r="3859" spans="2:6" x14ac:dyDescent="0.25">
      <c r="B3859" t="s">
        <v>6535</v>
      </c>
      <c r="C3859" s="301" t="s">
        <v>2768</v>
      </c>
      <c r="D3859" s="301" t="s">
        <v>2769</v>
      </c>
      <c r="E3859" s="301" t="s">
        <v>2770</v>
      </c>
      <c r="F3859" t="str">
        <f t="shared" si="60"/>
        <v>SLMEDI3GEA; Geriatri Amb - Medicin 3 - Slagelse: 102-7429</v>
      </c>
    </row>
    <row r="3860" spans="2:6" x14ac:dyDescent="0.25">
      <c r="B3860" t="s">
        <v>6540</v>
      </c>
      <c r="C3860" s="301" t="s">
        <v>2783</v>
      </c>
      <c r="D3860" s="301" t="s">
        <v>2784</v>
      </c>
      <c r="E3860" s="301" t="s">
        <v>2785</v>
      </c>
      <c r="F3860" t="str">
        <f t="shared" si="60"/>
        <v>SLMEDI3GLS; Lægesek Geriatri - Medicin 3 - Slagelse: 102-7434</v>
      </c>
    </row>
    <row r="3861" spans="2:6" x14ac:dyDescent="0.25">
      <c r="B3861" t="s">
        <v>6539</v>
      </c>
      <c r="C3861" s="301" t="s">
        <v>2780</v>
      </c>
      <c r="D3861" s="301" t="s">
        <v>2781</v>
      </c>
      <c r="E3861" s="301" t="s">
        <v>2782</v>
      </c>
      <c r="F3861" t="str">
        <f t="shared" si="60"/>
        <v>SLMEDI3GLÆ; Læger Geriatri - Medicin 3 - Slagelse: 102-7433</v>
      </c>
    </row>
    <row r="3862" spans="2:6" x14ac:dyDescent="0.25">
      <c r="B3862" t="s">
        <v>10128</v>
      </c>
      <c r="C3862" s="301" t="s">
        <v>9752</v>
      </c>
      <c r="D3862" s="301" t="s">
        <v>9753</v>
      </c>
      <c r="E3862" s="301" t="s">
        <v>9754</v>
      </c>
      <c r="F3862" t="str">
        <f t="shared" si="60"/>
        <v>SLMEDI3HUK; Amb. hjerne nerve ældresygdomme HUK Slag: 102-7435</v>
      </c>
    </row>
    <row r="3863" spans="2:6" x14ac:dyDescent="0.25">
      <c r="B3863" t="s">
        <v>6538</v>
      </c>
      <c r="C3863" s="301" t="s">
        <v>2777</v>
      </c>
      <c r="D3863" s="301" t="s">
        <v>2778</v>
      </c>
      <c r="E3863" s="301" t="s">
        <v>2779</v>
      </c>
      <c r="F3863" t="str">
        <f t="shared" si="60"/>
        <v>SLMEDI3LÆS; Lægesek Neurologi - Medicin 3 - Slagelse: 102-7432</v>
      </c>
    </row>
    <row r="3864" spans="2:6" x14ac:dyDescent="0.25">
      <c r="B3864" t="s">
        <v>6537</v>
      </c>
      <c r="C3864" s="301" t="s">
        <v>2774</v>
      </c>
      <c r="D3864" s="301" t="s">
        <v>2775</v>
      </c>
      <c r="E3864" s="301" t="s">
        <v>2776</v>
      </c>
      <c r="F3864" t="str">
        <f t="shared" si="60"/>
        <v>SLMEDI3NLÆ; Læger Neurologi - Medicin 3 - Slagelse: 102-7431</v>
      </c>
    </row>
    <row r="3865" spans="2:6" x14ac:dyDescent="0.25">
      <c r="B3865" t="s">
        <v>6358</v>
      </c>
      <c r="C3865" s="307">
        <v>8055362000</v>
      </c>
      <c r="D3865" s="301" t="s">
        <v>2330</v>
      </c>
      <c r="E3865" s="301" t="s">
        <v>2331</v>
      </c>
      <c r="F3865" t="str">
        <f t="shared" si="60"/>
        <v>SLMEDI3-p; Monica Kataryna Gora - MOVE 2 - Observ.: 8055362000</v>
      </c>
    </row>
    <row r="3866" spans="2:6" x14ac:dyDescent="0.25">
      <c r="B3866" t="s">
        <v>5862</v>
      </c>
      <c r="C3866" s="301" t="s">
        <v>1067</v>
      </c>
      <c r="D3866" s="301" t="s">
        <v>1068</v>
      </c>
      <c r="E3866" s="301" t="s">
        <v>1069</v>
      </c>
      <c r="F3866" t="str">
        <f t="shared" si="60"/>
        <v>SLMEDIDIHO; Dialysesatellitten - Medicin - Slagelse: 103-1286</v>
      </c>
    </row>
    <row r="3867" spans="2:6" x14ac:dyDescent="0.25">
      <c r="B3867" t="s">
        <v>6492</v>
      </c>
      <c r="C3867" s="301" t="s">
        <v>2665</v>
      </c>
      <c r="D3867" s="301" t="s">
        <v>2666</v>
      </c>
      <c r="E3867" s="301" t="s">
        <v>2667</v>
      </c>
      <c r="F3867" t="str">
        <f t="shared" si="60"/>
        <v>SLMEDIHUKO; Hukommelsesklinikken - int. med. - Slag.: 102-2370</v>
      </c>
    </row>
    <row r="3868" spans="2:6" x14ac:dyDescent="0.25">
      <c r="B3868" t="s">
        <v>11111</v>
      </c>
      <c r="C3868" s="301">
        <v>8056189000</v>
      </c>
      <c r="D3868" s="301" t="s">
        <v>10389</v>
      </c>
      <c r="E3868" s="304" t="s">
        <v>10392</v>
      </c>
      <c r="F3868" t="str">
        <f t="shared" si="60"/>
        <v>SLMEFY-p; Physical activity-Lars Jørgensen-Ekstern: 8056189000</v>
      </c>
    </row>
    <row r="3869" spans="2:6" x14ac:dyDescent="0.25">
      <c r="B3869" t="s">
        <v>11112</v>
      </c>
      <c r="C3869" s="301">
        <v>8056190000</v>
      </c>
      <c r="D3869" s="301" t="s">
        <v>10389</v>
      </c>
      <c r="E3869" s="304" t="s">
        <v>10393</v>
      </c>
      <c r="F3869" t="str">
        <f t="shared" si="60"/>
        <v>SLMEFY-p; Physical activity-Lars Jørgensen-Intern: 8056190000</v>
      </c>
    </row>
    <row r="3870" spans="2:6" x14ac:dyDescent="0.25">
      <c r="B3870" t="s">
        <v>11131</v>
      </c>
      <c r="C3870" s="301">
        <v>8056210000</v>
      </c>
      <c r="D3870" s="301" t="s">
        <v>10389</v>
      </c>
      <c r="E3870" s="301" t="s">
        <v>10412</v>
      </c>
      <c r="F3870" t="str">
        <f t="shared" si="60"/>
        <v>SLMEFY-p; Progressive resistance training compared: 8056210000</v>
      </c>
    </row>
    <row r="3871" spans="2:6" x14ac:dyDescent="0.25">
      <c r="B3871" t="s">
        <v>11109</v>
      </c>
      <c r="C3871" s="301">
        <v>8056187000</v>
      </c>
      <c r="D3871" s="301" t="s">
        <v>10389</v>
      </c>
      <c r="E3871" s="304" t="s">
        <v>10390</v>
      </c>
      <c r="F3871" t="str">
        <f t="shared" si="60"/>
        <v>SLMEFY-p; Seniorforsker - Lars Tang - Ekstern: 8056187000</v>
      </c>
    </row>
    <row r="3872" spans="2:6" x14ac:dyDescent="0.25">
      <c r="B3872" t="s">
        <v>11110</v>
      </c>
      <c r="C3872" s="301">
        <v>8056188000</v>
      </c>
      <c r="D3872" s="301" t="s">
        <v>10389</v>
      </c>
      <c r="E3872" s="304" t="s">
        <v>10391</v>
      </c>
      <c r="F3872" t="str">
        <f t="shared" si="60"/>
        <v>SLMEFY-p; Seniorforsker - Lars Tang - Intern: 8056188000</v>
      </c>
    </row>
    <row r="3873" spans="2:6" x14ac:dyDescent="0.25">
      <c r="B3873" t="s">
        <v>10129</v>
      </c>
      <c r="C3873" s="301" t="s">
        <v>9755</v>
      </c>
      <c r="D3873" s="304" t="s">
        <v>9756</v>
      </c>
      <c r="E3873" s="301" t="s">
        <v>2691</v>
      </c>
      <c r="F3873" t="str">
        <f t="shared" si="60"/>
        <v>SLMIKRFORO; Driftsmæssig forskning Klin. Mikrob. (K): 811-7671</v>
      </c>
    </row>
    <row r="3874" spans="2:6" x14ac:dyDescent="0.25">
      <c r="B3874" t="s">
        <v>6500</v>
      </c>
      <c r="C3874" s="301" t="s">
        <v>2689</v>
      </c>
      <c r="D3874" s="301" t="s">
        <v>2690</v>
      </c>
      <c r="E3874" s="301" t="s">
        <v>2691</v>
      </c>
      <c r="F3874" t="str">
        <f t="shared" si="60"/>
        <v>SLMIKRFORS; Driftsmæssig forskning Klin. Mikrob. (K): 102-2524</v>
      </c>
    </row>
    <row r="3875" spans="2:6" x14ac:dyDescent="0.25">
      <c r="B3875" t="s">
        <v>6709</v>
      </c>
      <c r="C3875" s="301" t="s">
        <v>3218</v>
      </c>
      <c r="D3875" s="301" t="s">
        <v>2690</v>
      </c>
      <c r="E3875" s="301" t="s">
        <v>2691</v>
      </c>
      <c r="F3875" t="str">
        <f t="shared" si="60"/>
        <v>SLMIKRFORS; Driftsmæssig forskning Klin. Mikrob. (K): 811-2524</v>
      </c>
    </row>
    <row r="3876" spans="2:6" x14ac:dyDescent="0.25">
      <c r="B3876" t="s">
        <v>6501</v>
      </c>
      <c r="C3876" s="301" t="s">
        <v>2692</v>
      </c>
      <c r="D3876" s="301" t="s">
        <v>2693</v>
      </c>
      <c r="E3876" s="301" t="s">
        <v>2694</v>
      </c>
      <c r="F3876" t="str">
        <f t="shared" si="60"/>
        <v>SLMIKRMIKR; Klinisk Mikrobiologi - Slagelse: 102-2535</v>
      </c>
    </row>
    <row r="3877" spans="2:6" x14ac:dyDescent="0.25">
      <c r="B3877" t="s">
        <v>10130</v>
      </c>
      <c r="C3877" s="301" t="s">
        <v>9757</v>
      </c>
      <c r="D3877" s="304" t="s">
        <v>9758</v>
      </c>
      <c r="E3877" s="301" t="s">
        <v>2694</v>
      </c>
      <c r="F3877" t="str">
        <f t="shared" si="60"/>
        <v>SLMIKRMIRO; Klinisk Mikrobiologi - Slagelse: 102-7672</v>
      </c>
    </row>
    <row r="3878" spans="2:6" x14ac:dyDescent="0.25">
      <c r="B3878" t="s">
        <v>6415</v>
      </c>
      <c r="C3878" s="307">
        <v>8056039000</v>
      </c>
      <c r="D3878" s="301" t="s">
        <v>2343</v>
      </c>
      <c r="E3878" s="302" t="s">
        <v>2462</v>
      </c>
      <c r="F3878" t="str">
        <f t="shared" si="60"/>
        <v>SLMIKR-p; Bevilling fra Forskningsfremmende Pulje: 8056039000</v>
      </c>
    </row>
    <row r="3879" spans="2:6" x14ac:dyDescent="0.25">
      <c r="B3879" t="s">
        <v>11145</v>
      </c>
      <c r="C3879" s="301" t="s">
        <v>10436</v>
      </c>
      <c r="D3879" s="301" t="s">
        <v>2343</v>
      </c>
      <c r="E3879" s="301" t="s">
        <v>10437</v>
      </c>
      <c r="F3879" t="str">
        <f t="shared" si="60"/>
        <v>SLMIKR-p; Diabetes - styrket indsats (Steno) Nyk.: 2457-1224</v>
      </c>
    </row>
    <row r="3880" spans="2:6" x14ac:dyDescent="0.25">
      <c r="B3880" t="s">
        <v>11144</v>
      </c>
      <c r="C3880" s="301" t="s">
        <v>10434</v>
      </c>
      <c r="D3880" s="301" t="s">
        <v>2343</v>
      </c>
      <c r="E3880" s="301" t="s">
        <v>10435</v>
      </c>
      <c r="F3880" t="str">
        <f t="shared" si="60"/>
        <v>SLMIKR-p; Diabetes - styrket indsats (Steno) Næst.: 2454-1224</v>
      </c>
    </row>
    <row r="3881" spans="2:6" x14ac:dyDescent="0.25">
      <c r="B3881" t="s">
        <v>11143</v>
      </c>
      <c r="C3881" s="301" t="s">
        <v>10432</v>
      </c>
      <c r="D3881" s="301" t="s">
        <v>2343</v>
      </c>
      <c r="E3881" s="301" t="s">
        <v>10433</v>
      </c>
      <c r="F3881" t="str">
        <f t="shared" si="60"/>
        <v>SLMIKR-p; Diabetes - styrket indsats (Steno) Slag.: 2451-1224</v>
      </c>
    </row>
    <row r="3882" spans="2:6" x14ac:dyDescent="0.25">
      <c r="B3882" t="s">
        <v>6378</v>
      </c>
      <c r="C3882" s="301">
        <v>8055853000</v>
      </c>
      <c r="D3882" s="301" t="s">
        <v>2343</v>
      </c>
      <c r="E3882" s="301" t="s">
        <v>2361</v>
      </c>
      <c r="F3882" t="str">
        <f t="shared" si="60"/>
        <v>SLMIKR-p; Jørgen Engberg - Epidemiology and Patho.: 8055853000</v>
      </c>
    </row>
    <row r="3883" spans="2:6" x14ac:dyDescent="0.25">
      <c r="B3883" t="s">
        <v>6395</v>
      </c>
      <c r="C3883" s="307">
        <v>8055947000</v>
      </c>
      <c r="D3883" s="301" t="s">
        <v>2343</v>
      </c>
      <c r="E3883" s="301" t="s">
        <v>2396</v>
      </c>
      <c r="F3883" t="str">
        <f t="shared" si="60"/>
        <v>SLMIKR-p; Jørgen Engberg - RBI/FMT-CDI, fæcestran.: 8055947000</v>
      </c>
    </row>
    <row r="3884" spans="2:6" x14ac:dyDescent="0.25">
      <c r="B3884" t="s">
        <v>11122</v>
      </c>
      <c r="C3884" s="301">
        <v>8056200000</v>
      </c>
      <c r="D3884" s="301" t="s">
        <v>2343</v>
      </c>
      <c r="E3884" s="304" t="s">
        <v>10403</v>
      </c>
      <c r="F3884" t="str">
        <f t="shared" si="60"/>
        <v>SLMIKR-p; Kræftplan III - tumor-polyp i DNA i fæce: 8056200000</v>
      </c>
    </row>
    <row r="3885" spans="2:6" x14ac:dyDescent="0.25">
      <c r="B3885" t="s">
        <v>6364</v>
      </c>
      <c r="C3885" s="301">
        <v>8055595000</v>
      </c>
      <c r="D3885" s="301" t="s">
        <v>2343</v>
      </c>
      <c r="E3885" s="301" t="s">
        <v>2344</v>
      </c>
      <c r="F3885" t="str">
        <f t="shared" si="60"/>
        <v>SLMIKR-p; Molekylærbiologisk artsbestemmelse: 8055595000</v>
      </c>
    </row>
    <row r="3886" spans="2:6" x14ac:dyDescent="0.25">
      <c r="B3886" t="s">
        <v>6387</v>
      </c>
      <c r="C3886" s="301">
        <v>8055926000</v>
      </c>
      <c r="D3886" s="301" t="s">
        <v>2343</v>
      </c>
      <c r="E3886" s="301" t="s">
        <v>2344</v>
      </c>
      <c r="F3886" t="str">
        <f t="shared" si="60"/>
        <v>SLMIKR-p; Molekylærbiologisk artsbestemmelse: 8055926000</v>
      </c>
    </row>
    <row r="3887" spans="2:6" x14ac:dyDescent="0.25">
      <c r="B3887" t="s">
        <v>6380</v>
      </c>
      <c r="C3887" s="301">
        <v>8055883000</v>
      </c>
      <c r="D3887" s="301" t="s">
        <v>2343</v>
      </c>
      <c r="E3887" s="301" t="s">
        <v>2366</v>
      </c>
      <c r="F3887" t="str">
        <f t="shared" si="60"/>
        <v>SLMIKR-p; Projektkonto forskning og faglig: 8055883000</v>
      </c>
    </row>
    <row r="3888" spans="2:6" x14ac:dyDescent="0.25">
      <c r="B3888" t="s">
        <v>6409</v>
      </c>
      <c r="C3888" s="307">
        <v>8056017000</v>
      </c>
      <c r="D3888" s="301" t="s">
        <v>2343</v>
      </c>
      <c r="E3888" s="301" t="s">
        <v>2446</v>
      </c>
      <c r="F3888" t="str">
        <f t="shared" si="60"/>
        <v>SLMIKR-p; Pulje for tværsektorielle projekter : 8056017000</v>
      </c>
    </row>
    <row r="3889" spans="2:6" x14ac:dyDescent="0.25">
      <c r="B3889" t="s">
        <v>6424</v>
      </c>
      <c r="C3889" s="301">
        <v>8056071000</v>
      </c>
      <c r="D3889" s="301" t="s">
        <v>2343</v>
      </c>
      <c r="E3889" s="301" t="s">
        <v>2483</v>
      </c>
      <c r="F3889" t="str">
        <f t="shared" si="60"/>
        <v>SLMIKR-p; Supplementation in pregnancy and the ef.: 8056071000</v>
      </c>
    </row>
    <row r="3890" spans="2:6" x14ac:dyDescent="0.25">
      <c r="B3890" t="s">
        <v>10131</v>
      </c>
      <c r="C3890" s="301" t="s">
        <v>9759</v>
      </c>
      <c r="D3890" s="304" t="s">
        <v>9760</v>
      </c>
      <c r="E3890" s="301" t="s">
        <v>587</v>
      </c>
      <c r="F3890" t="str">
        <f t="shared" si="60"/>
        <v>SLMIKRRO; Klinisk Mikrobiologi - Regional enhed: 811-7670</v>
      </c>
    </row>
    <row r="3891" spans="2:6" x14ac:dyDescent="0.25">
      <c r="B3891" t="s">
        <v>11511</v>
      </c>
      <c r="C3891" s="301">
        <v>8081192000</v>
      </c>
      <c r="D3891" s="301" t="s">
        <v>10372</v>
      </c>
      <c r="E3891" s="304" t="s">
        <v>10797</v>
      </c>
      <c r="F3891" t="str">
        <f t="shared" si="60"/>
        <v>SLMIKRRO-p; ANNUUM - Christian Salgård Jensen: 8081192000</v>
      </c>
    </row>
    <row r="3892" spans="2:6" x14ac:dyDescent="0.25">
      <c r="B3892" t="s">
        <v>11510</v>
      </c>
      <c r="C3892" s="301">
        <v>8081191000</v>
      </c>
      <c r="D3892" s="301" t="s">
        <v>10372</v>
      </c>
      <c r="E3892" s="302" t="s">
        <v>10796</v>
      </c>
      <c r="F3892" t="str">
        <f t="shared" si="60"/>
        <v>SLMIKRRO-p; ANNUUM - Christrina S. Eickhardt-Dalhøge: 8081191000</v>
      </c>
    </row>
    <row r="3893" spans="2:6" x14ac:dyDescent="0.25">
      <c r="B3893" t="s">
        <v>11092</v>
      </c>
      <c r="C3893" s="301">
        <v>8056123000</v>
      </c>
      <c r="D3893" s="301" t="s">
        <v>10372</v>
      </c>
      <c r="E3893" s="301" t="s">
        <v>8278</v>
      </c>
      <c r="F3893" t="str">
        <f t="shared" si="60"/>
        <v>SLMIKRRO-p; Annuum CHSD -Christina Eickhardt-Dalbøge: 8056123000</v>
      </c>
    </row>
    <row r="3894" spans="2:6" x14ac:dyDescent="0.25">
      <c r="B3894" t="s">
        <v>11386</v>
      </c>
      <c r="C3894" s="301">
        <v>8056069000</v>
      </c>
      <c r="D3894" s="301" t="s">
        <v>10372</v>
      </c>
      <c r="E3894" s="301" t="s">
        <v>2481</v>
      </c>
      <c r="F3894" t="str">
        <f t="shared" si="60"/>
        <v>SLMIKRRO-p; Annuum til CSJES – Christian Salgård Je.: 8056069000</v>
      </c>
    </row>
    <row r="3895" spans="2:6" x14ac:dyDescent="0.25">
      <c r="B3895" t="s">
        <v>11286</v>
      </c>
      <c r="C3895" s="307">
        <v>8052776000</v>
      </c>
      <c r="D3895" s="301" t="s">
        <v>10372</v>
      </c>
      <c r="E3895" s="301" t="s">
        <v>10597</v>
      </c>
      <c r="F3895" t="str">
        <f t="shared" si="60"/>
        <v>SLMIKRRO-p; Antigentestning - anmeldelse 76198 : 8052776000</v>
      </c>
    </row>
    <row r="3896" spans="2:6" x14ac:dyDescent="0.25">
      <c r="B3896" t="s">
        <v>11383</v>
      </c>
      <c r="C3896" s="307">
        <v>8056038000</v>
      </c>
      <c r="D3896" s="301" t="s">
        <v>10372</v>
      </c>
      <c r="E3896" s="302" t="s">
        <v>2462</v>
      </c>
      <c r="F3896" t="str">
        <f t="shared" si="60"/>
        <v>SLMIKRRO-p; Bevilling fra Forskningsfremmende Pulje: 8056038000</v>
      </c>
    </row>
    <row r="3897" spans="2:6" x14ac:dyDescent="0.25">
      <c r="B3897" t="s">
        <v>11370</v>
      </c>
      <c r="C3897" s="301">
        <v>8055731000</v>
      </c>
      <c r="D3897" s="301" t="s">
        <v>10372</v>
      </c>
      <c r="E3897" s="302" t="s">
        <v>10678</v>
      </c>
      <c r="F3897" t="str">
        <f t="shared" si="60"/>
        <v>SLMIKRRO-p; Etablering af MRSA v/afdelingsledelsen: 8055731000</v>
      </c>
    </row>
    <row r="3898" spans="2:6" x14ac:dyDescent="0.25">
      <c r="B3898" t="s">
        <v>11569</v>
      </c>
      <c r="C3898" s="301" t="s">
        <v>3217</v>
      </c>
      <c r="D3898" s="301" t="s">
        <v>10372</v>
      </c>
      <c r="E3898" s="301" t="s">
        <v>587</v>
      </c>
      <c r="F3898" t="str">
        <f t="shared" si="60"/>
        <v>SLMIKRRO-p; Klinisk Mikrobiologi - Regional enhed: 811-2523</v>
      </c>
    </row>
    <row r="3899" spans="2:6" x14ac:dyDescent="0.25">
      <c r="B3899" t="s">
        <v>11387</v>
      </c>
      <c r="C3899" s="301">
        <v>8056070000</v>
      </c>
      <c r="D3899" s="301" t="s">
        <v>10372</v>
      </c>
      <c r="E3899" s="301" t="s">
        <v>2482</v>
      </c>
      <c r="F3899" t="str">
        <f t="shared" si="60"/>
        <v>SLMIKRRO-p; KMA endocardit ph.d.-projekt- Jens Jørg.: 8056070000</v>
      </c>
    </row>
    <row r="3900" spans="2:6" x14ac:dyDescent="0.25">
      <c r="B3900" t="s">
        <v>11369</v>
      </c>
      <c r="C3900" s="301">
        <v>8055590000</v>
      </c>
      <c r="D3900" s="301" t="s">
        <v>10372</v>
      </c>
      <c r="E3900" s="302" t="s">
        <v>10677</v>
      </c>
      <c r="F3900" t="str">
        <f t="shared" si="60"/>
        <v>SLMIKRRO-p; MIC, RAM Dessau (19-001028): 8055590000</v>
      </c>
    </row>
    <row r="3901" spans="2:6" x14ac:dyDescent="0.25">
      <c r="B3901" t="s">
        <v>11371</v>
      </c>
      <c r="C3901" s="301">
        <v>8055740000</v>
      </c>
      <c r="D3901" s="301" t="s">
        <v>10372</v>
      </c>
      <c r="E3901" s="302" t="s">
        <v>10679</v>
      </c>
      <c r="F3901" t="str">
        <f t="shared" si="60"/>
        <v>SLMIKRRO-p; MRSA – Drift v/afdelingsledelsen KMA: 8055740000</v>
      </c>
    </row>
    <row r="3902" spans="2:6" x14ac:dyDescent="0.25">
      <c r="B3902" t="s">
        <v>11087</v>
      </c>
      <c r="C3902" s="307">
        <v>8056024000</v>
      </c>
      <c r="D3902" s="301" t="s">
        <v>10372</v>
      </c>
      <c r="E3902" s="301" t="s">
        <v>2451</v>
      </c>
      <c r="F3902" t="str">
        <f t="shared" si="60"/>
        <v>SLMIKRRO-p; Projekt Behandling af MRSA, Ina Sleimann: 8056024000</v>
      </c>
    </row>
    <row r="3903" spans="2:6" x14ac:dyDescent="0.25">
      <c r="B3903" t="s">
        <v>11379</v>
      </c>
      <c r="C3903" s="307">
        <v>8055973000</v>
      </c>
      <c r="D3903" s="301" t="s">
        <v>10372</v>
      </c>
      <c r="E3903" s="301" t="s">
        <v>2418</v>
      </c>
      <c r="F3903" t="str">
        <f t="shared" si="60"/>
        <v>SLMIKRRO-p; Projekt Clnical epidemiology and diagno.: 8055973000</v>
      </c>
    </row>
    <row r="3904" spans="2:6" x14ac:dyDescent="0.25">
      <c r="B3904" t="s">
        <v>11374</v>
      </c>
      <c r="C3904" s="301">
        <v>8055925000</v>
      </c>
      <c r="D3904" s="301" t="s">
        <v>10372</v>
      </c>
      <c r="E3904" s="301" t="s">
        <v>2380</v>
      </c>
      <c r="F3904" t="str">
        <f t="shared" si="60"/>
        <v>SLMIKRRO-p; T.E.S.T Jens Christensen - INTERN: 8055925000</v>
      </c>
    </row>
    <row r="3905" spans="2:6" x14ac:dyDescent="0.25">
      <c r="B3905" t="s">
        <v>8941</v>
      </c>
      <c r="C3905" s="301" t="s">
        <v>8356</v>
      </c>
      <c r="D3905" s="301" t="s">
        <v>8357</v>
      </c>
      <c r="E3905" s="301" t="s">
        <v>8358</v>
      </c>
      <c r="F3905" t="str">
        <f t="shared" si="60"/>
        <v>SLMULT; Center for Multisygdom og Kronisk sygdom: 811-7600</v>
      </c>
    </row>
    <row r="3906" spans="2:6" x14ac:dyDescent="0.25">
      <c r="B3906" t="s">
        <v>10132</v>
      </c>
      <c r="C3906" s="301">
        <v>8056140000</v>
      </c>
      <c r="D3906" s="301" t="s">
        <v>9761</v>
      </c>
      <c r="E3906" s="301" t="s">
        <v>9762</v>
      </c>
      <c r="F3906" t="str">
        <f t="shared" si="60"/>
        <v>SLMULT-p; Center for Multisygdom og Kronisk Sygdom: 8056140000</v>
      </c>
    </row>
    <row r="3907" spans="2:6" x14ac:dyDescent="0.25">
      <c r="B3907" t="s">
        <v>6618</v>
      </c>
      <c r="C3907" s="301" t="s">
        <v>3007</v>
      </c>
      <c r="D3907" s="301" t="s">
        <v>3008</v>
      </c>
      <c r="E3907" s="301" t="s">
        <v>2655</v>
      </c>
      <c r="F3907" t="str">
        <f t="shared" si="60"/>
        <v>SLNERUFÆL2; Fælles2 - Neurologi - Slagelse: 106-2307</v>
      </c>
    </row>
    <row r="3908" spans="2:6" x14ac:dyDescent="0.25">
      <c r="B3908" t="s">
        <v>6699</v>
      </c>
      <c r="C3908" s="301" t="s">
        <v>3193</v>
      </c>
      <c r="D3908" s="301" t="s">
        <v>3194</v>
      </c>
      <c r="E3908" s="301" t="s">
        <v>3195</v>
      </c>
      <c r="F3908" t="str">
        <f t="shared" si="60"/>
        <v>SLNEUR; Neurologi - Slagelse: 811-2304</v>
      </c>
    </row>
    <row r="3909" spans="2:6" x14ac:dyDescent="0.25">
      <c r="B3909" t="s">
        <v>6702</v>
      </c>
      <c r="C3909" s="301" t="s">
        <v>3203</v>
      </c>
      <c r="D3909" s="301" t="s">
        <v>3194</v>
      </c>
      <c r="E3909" s="301" t="s">
        <v>3195</v>
      </c>
      <c r="F3909" t="str">
        <f t="shared" si="60"/>
        <v>SLNEUR; Neurologi - Slagelse: 811-2335</v>
      </c>
    </row>
    <row r="3910" spans="2:6" x14ac:dyDescent="0.25">
      <c r="B3910" t="s">
        <v>6489</v>
      </c>
      <c r="C3910" s="301" t="s">
        <v>2656</v>
      </c>
      <c r="D3910" s="301" t="s">
        <v>2657</v>
      </c>
      <c r="E3910" s="301" t="s">
        <v>2658</v>
      </c>
      <c r="F3910" t="str">
        <f t="shared" si="60"/>
        <v>SLNEURAFS1; Afsnit 1 - Neurologi - Slagelse sygehus: 102-2338</v>
      </c>
    </row>
    <row r="3911" spans="2:6" x14ac:dyDescent="0.25">
      <c r="B3911" t="s">
        <v>6532</v>
      </c>
      <c r="C3911" s="301" t="s">
        <v>2760</v>
      </c>
      <c r="D3911" s="301" t="s">
        <v>2660</v>
      </c>
      <c r="E3911" s="301" t="s">
        <v>2761</v>
      </c>
      <c r="F3911" t="str">
        <f t="shared" si="60"/>
        <v>SLNEURAFS2; Afsnit 2 - Neurologi - Slagelse sygehus: 102-7424</v>
      </c>
    </row>
    <row r="3912" spans="2:6" x14ac:dyDescent="0.25">
      <c r="B3912" t="s">
        <v>6490</v>
      </c>
      <c r="C3912" s="301" t="s">
        <v>2659</v>
      </c>
      <c r="D3912" s="301" t="s">
        <v>2660</v>
      </c>
      <c r="E3912" s="301" t="s">
        <v>2661</v>
      </c>
      <c r="F3912" t="str">
        <f t="shared" si="60"/>
        <v>SLNEURAFS2; Stoppet enhed (684): 102-2339</v>
      </c>
    </row>
    <row r="3913" spans="2:6" x14ac:dyDescent="0.25">
      <c r="B3913" t="s">
        <v>6481</v>
      </c>
      <c r="C3913" s="301" t="s">
        <v>2636</v>
      </c>
      <c r="D3913" s="301" t="s">
        <v>2637</v>
      </c>
      <c r="E3913" s="301" t="s">
        <v>2638</v>
      </c>
      <c r="F3913" t="str">
        <f t="shared" si="60"/>
        <v>SLNEURAMBU; Geriatrisk Amb - Intern Medicin - Slg.: 102-2238</v>
      </c>
    </row>
    <row r="3914" spans="2:6" x14ac:dyDescent="0.25">
      <c r="B3914" t="s">
        <v>6483</v>
      </c>
      <c r="C3914" s="301" t="s">
        <v>2642</v>
      </c>
      <c r="D3914" s="301" t="s">
        <v>2637</v>
      </c>
      <c r="E3914" s="301" t="s">
        <v>2638</v>
      </c>
      <c r="F3914" t="str">
        <f t="shared" si="60"/>
        <v>SLNEURAMBU; Geriatrisk Amb - Intern Medicin - Slg.: 102-2240</v>
      </c>
    </row>
    <row r="3915" spans="2:6" x14ac:dyDescent="0.25">
      <c r="B3915" t="s">
        <v>6487</v>
      </c>
      <c r="C3915" s="301" t="s">
        <v>2650</v>
      </c>
      <c r="D3915" s="301" t="s">
        <v>2651</v>
      </c>
      <c r="E3915" s="301" t="s">
        <v>2652</v>
      </c>
      <c r="F3915" t="str">
        <f t="shared" ref="F3915:F3978" si="61">CONCATENATE(D3915,";"," ",E3915,":"," ",C3915)</f>
        <v>SLNEURFÆL1; Fælles1 - Neurologi - Slagelse: 102-2336</v>
      </c>
    </row>
    <row r="3916" spans="2:6" x14ac:dyDescent="0.25">
      <c r="B3916" t="s">
        <v>6530</v>
      </c>
      <c r="C3916" s="301" t="s">
        <v>2756</v>
      </c>
      <c r="D3916" s="301" t="s">
        <v>2651</v>
      </c>
      <c r="E3916" s="301" t="s">
        <v>2652</v>
      </c>
      <c r="F3916" t="str">
        <f t="shared" si="61"/>
        <v>SLNEURFÆL1; Fælles1 - Neurologi - Slagelse: 102-7421</v>
      </c>
    </row>
    <row r="3917" spans="2:6" x14ac:dyDescent="0.25">
      <c r="B3917" t="s">
        <v>6617</v>
      </c>
      <c r="C3917" s="301" t="s">
        <v>3006</v>
      </c>
      <c r="D3917" s="301" t="s">
        <v>2651</v>
      </c>
      <c r="E3917" s="301" t="s">
        <v>2652</v>
      </c>
      <c r="F3917" t="str">
        <f t="shared" si="61"/>
        <v>SLNEURFÆL1; Fælles1 - Neurologi - Slagelse: 106-2306</v>
      </c>
    </row>
    <row r="3918" spans="2:6" x14ac:dyDescent="0.25">
      <c r="B3918" t="s">
        <v>6488</v>
      </c>
      <c r="C3918" s="301" t="s">
        <v>2653</v>
      </c>
      <c r="D3918" s="301" t="s">
        <v>2654</v>
      </c>
      <c r="E3918" s="301" t="s">
        <v>2655</v>
      </c>
      <c r="F3918" t="str">
        <f t="shared" si="61"/>
        <v>SLNEURFÆL2; Fælles2 - Neurologi - Slagelse: 102-2337</v>
      </c>
    </row>
    <row r="3919" spans="2:6" x14ac:dyDescent="0.25">
      <c r="B3919" t="s">
        <v>6531</v>
      </c>
      <c r="C3919" s="301" t="s">
        <v>2757</v>
      </c>
      <c r="D3919" s="301" t="s">
        <v>2654</v>
      </c>
      <c r="E3919" s="301" t="s">
        <v>2655</v>
      </c>
      <c r="F3919" t="str">
        <f t="shared" si="61"/>
        <v>SLNEURFÆL2; Fælles2 - Neurologi - Slagelse: 102-7422</v>
      </c>
    </row>
    <row r="3920" spans="2:6" x14ac:dyDescent="0.25">
      <c r="B3920" t="s">
        <v>6479</v>
      </c>
      <c r="C3920" s="301" t="s">
        <v>2630</v>
      </c>
      <c r="D3920" s="301" t="s">
        <v>2631</v>
      </c>
      <c r="E3920" s="301" t="s">
        <v>2632</v>
      </c>
      <c r="F3920" t="str">
        <f t="shared" si="61"/>
        <v>SLNEURG1; Sengeafsnit G1 - NeuroGeri -Slagelse: 102-2236</v>
      </c>
    </row>
    <row r="3921" spans="2:6" x14ac:dyDescent="0.25">
      <c r="B3921" t="s">
        <v>6480</v>
      </c>
      <c r="C3921" s="301" t="s">
        <v>2633</v>
      </c>
      <c r="D3921" s="301" t="s">
        <v>2634</v>
      </c>
      <c r="E3921" s="301" t="s">
        <v>2635</v>
      </c>
      <c r="F3921" t="str">
        <f t="shared" si="61"/>
        <v>SLNEURG2; Sengeafsnit G2 - NeuroGeri - Slagelse: 102-2237</v>
      </c>
    </row>
    <row r="3922" spans="2:6" x14ac:dyDescent="0.25">
      <c r="B3922" t="s">
        <v>10133</v>
      </c>
      <c r="C3922" s="301" t="s">
        <v>3233</v>
      </c>
      <c r="D3922" s="301" t="s">
        <v>9763</v>
      </c>
      <c r="E3922" s="301" t="s">
        <v>3234</v>
      </c>
      <c r="F3922" t="str">
        <f t="shared" si="61"/>
        <v>SLNSR; Næstved Slagelse og Ringsted sygehuse: 811-2650</v>
      </c>
    </row>
    <row r="3923" spans="2:6" x14ac:dyDescent="0.25">
      <c r="B3923" t="s">
        <v>6582</v>
      </c>
      <c r="C3923" s="301" t="s">
        <v>2903</v>
      </c>
      <c r="D3923" s="301" t="s">
        <v>2904</v>
      </c>
      <c r="E3923" s="301" t="s">
        <v>597</v>
      </c>
      <c r="F3923" t="str">
        <f t="shared" si="61"/>
        <v>SLORTO; Ortopædkirurgi - Slagelse Næstved: 106-2134</v>
      </c>
    </row>
    <row r="3924" spans="2:6" x14ac:dyDescent="0.25">
      <c r="B3924" t="s">
        <v>6689</v>
      </c>
      <c r="C3924" s="301" t="s">
        <v>3168</v>
      </c>
      <c r="D3924" s="301" t="s">
        <v>2904</v>
      </c>
      <c r="E3924" s="301" t="s">
        <v>597</v>
      </c>
      <c r="F3924" t="str">
        <f t="shared" si="61"/>
        <v>SLORTO; Ortopædkirurgi - Slagelse Næstved: 811-2106</v>
      </c>
    </row>
    <row r="3925" spans="2:6" x14ac:dyDescent="0.25">
      <c r="B3925" t="s">
        <v>6457</v>
      </c>
      <c r="C3925" s="301" t="s">
        <v>2564</v>
      </c>
      <c r="D3925" s="301" t="s">
        <v>2565</v>
      </c>
      <c r="E3925" s="301" t="s">
        <v>2566</v>
      </c>
      <c r="F3925" t="str">
        <f t="shared" si="61"/>
        <v>SLORTOAMBU; Ortopædkir. ambulato. - Ortopæd - Slag.: 102-2111</v>
      </c>
    </row>
    <row r="3926" spans="2:6" x14ac:dyDescent="0.25">
      <c r="B3926" t="s">
        <v>6458</v>
      </c>
      <c r="C3926" s="301" t="s">
        <v>2567</v>
      </c>
      <c r="D3926" s="301" t="s">
        <v>2568</v>
      </c>
      <c r="E3926" s="301" t="s">
        <v>2569</v>
      </c>
      <c r="F3926" t="str">
        <f t="shared" si="61"/>
        <v>SLORTOFORS; Driftsmæssig forskning Ortopæd Slag. (K): 102-2113</v>
      </c>
    </row>
    <row r="3927" spans="2:6" x14ac:dyDescent="0.25">
      <c r="B3927" t="s">
        <v>6454</v>
      </c>
      <c r="C3927" s="301" t="s">
        <v>2555</v>
      </c>
      <c r="D3927" s="301" t="s">
        <v>2556</v>
      </c>
      <c r="E3927" s="301" t="s">
        <v>2557</v>
      </c>
      <c r="F3927" t="str">
        <f t="shared" si="61"/>
        <v>SLORTOLÆGE; Læger - Ortopædkirurgi - Slagelse: 102-2107</v>
      </c>
    </row>
    <row r="3928" spans="2:6" x14ac:dyDescent="0.25">
      <c r="B3928" t="s">
        <v>6455</v>
      </c>
      <c r="C3928" s="301" t="s">
        <v>2558</v>
      </c>
      <c r="D3928" s="301" t="s">
        <v>2559</v>
      </c>
      <c r="E3928" s="301" t="s">
        <v>2560</v>
      </c>
      <c r="F3928" t="str">
        <f t="shared" si="61"/>
        <v>SLORTOLÆSE; Lægesekretærer - Ortopædkirurgi - Slag.: 102-2108</v>
      </c>
    </row>
    <row r="3929" spans="2:6" x14ac:dyDescent="0.25">
      <c r="B3929" t="s">
        <v>6456</v>
      </c>
      <c r="C3929" s="301" t="s">
        <v>2561</v>
      </c>
      <c r="D3929" s="301" t="s">
        <v>2562</v>
      </c>
      <c r="E3929" s="301" t="s">
        <v>2563</v>
      </c>
      <c r="F3929" t="str">
        <f t="shared" si="61"/>
        <v>SLORTOO; Ortopædki. Sengeafs. O - Ortopæd - Slag.: 102-2110</v>
      </c>
    </row>
    <row r="3930" spans="2:6" x14ac:dyDescent="0.25">
      <c r="B3930" t="s">
        <v>6400</v>
      </c>
      <c r="C3930" s="307">
        <v>8055983000</v>
      </c>
      <c r="D3930" s="301" t="s">
        <v>2289</v>
      </c>
      <c r="E3930" s="301" t="s">
        <v>2424</v>
      </c>
      <c r="F3930" t="str">
        <f t="shared" si="61"/>
        <v>SLORTO-p; Brug af statiner, NSAIDs og tranexamsyr.: 8055983000</v>
      </c>
    </row>
    <row r="3931" spans="2:6" x14ac:dyDescent="0.25">
      <c r="B3931" t="s">
        <v>6422</v>
      </c>
      <c r="C3931" s="301">
        <v>8056058000</v>
      </c>
      <c r="D3931" s="301" t="s">
        <v>2289</v>
      </c>
      <c r="E3931" s="301" t="s">
        <v>2473</v>
      </c>
      <c r="F3931" t="str">
        <f t="shared" si="61"/>
        <v>SLORTO-p; Fractures of the knee - Gigtforeningen: 8056058000</v>
      </c>
    </row>
    <row r="3932" spans="2:6" x14ac:dyDescent="0.25">
      <c r="B3932" t="s">
        <v>6420</v>
      </c>
      <c r="C3932" s="301">
        <v>8056055000</v>
      </c>
      <c r="D3932" s="301" t="s">
        <v>2289</v>
      </c>
      <c r="E3932" s="301" t="s">
        <v>2471</v>
      </c>
      <c r="F3932" t="str">
        <f t="shared" si="61"/>
        <v>SLORTO-p; Fractures of the knee - Veronique Alexa.: 8056055000</v>
      </c>
    </row>
    <row r="3933" spans="2:6" x14ac:dyDescent="0.25">
      <c r="B3933" t="s">
        <v>6425</v>
      </c>
      <c r="C3933" s="301">
        <v>8056072000</v>
      </c>
      <c r="D3933" s="301" t="s">
        <v>2289</v>
      </c>
      <c r="E3933" s="301" t="s">
        <v>2471</v>
      </c>
      <c r="F3933" t="str">
        <f t="shared" si="61"/>
        <v>SLORTO-p; Fractures of the knee - Veronique Alexa.: 8056072000</v>
      </c>
    </row>
    <row r="3934" spans="2:6" x14ac:dyDescent="0.25">
      <c r="B3934" t="s">
        <v>11096</v>
      </c>
      <c r="C3934" s="301">
        <v>8056156000</v>
      </c>
      <c r="D3934" s="301" t="s">
        <v>2289</v>
      </c>
      <c r="E3934" s="301" t="s">
        <v>10375</v>
      </c>
      <c r="F3934" t="str">
        <f t="shared" si="61"/>
        <v>SLORTO-p; Kristoffer Borbjerg Hare - Intern: 8056156000</v>
      </c>
    </row>
    <row r="3935" spans="2:6" x14ac:dyDescent="0.25">
      <c r="B3935" t="s">
        <v>6397</v>
      </c>
      <c r="C3935" s="307">
        <v>8055967000</v>
      </c>
      <c r="D3935" s="301" t="s">
        <v>2289</v>
      </c>
      <c r="E3935" s="301" t="s">
        <v>2412</v>
      </c>
      <c r="F3935" t="str">
        <f t="shared" si="61"/>
        <v>SLORTO-p; Ortopædkirurgisk database www.fthk.dk: 8055967000</v>
      </c>
    </row>
    <row r="3936" spans="2:6" x14ac:dyDescent="0.25">
      <c r="B3936" t="s">
        <v>6412</v>
      </c>
      <c r="C3936" s="307">
        <v>8056031000</v>
      </c>
      <c r="D3936" s="301" t="s">
        <v>2289</v>
      </c>
      <c r="E3936" s="301" t="s">
        <v>2457</v>
      </c>
      <c r="F3936" t="str">
        <f t="shared" si="61"/>
        <v>SLORTO-p; Persona multicenter studie - Henrik Sch.: 8056031000</v>
      </c>
    </row>
    <row r="3937" spans="2:6" x14ac:dyDescent="0.25">
      <c r="B3937" t="s">
        <v>11106</v>
      </c>
      <c r="C3937" s="301">
        <v>8056181000</v>
      </c>
      <c r="D3937" s="301" t="s">
        <v>2289</v>
      </c>
      <c r="E3937" s="304" t="s">
        <v>10386</v>
      </c>
      <c r="F3937" t="str">
        <f t="shared" si="61"/>
        <v>SLORTO-p; Sense - Ekstern - Kristoffer Hare: 8056181000</v>
      </c>
    </row>
    <row r="3938" spans="2:6" x14ac:dyDescent="0.25">
      <c r="B3938" t="s">
        <v>6328</v>
      </c>
      <c r="C3938" s="307">
        <v>8055099000</v>
      </c>
      <c r="D3938" s="301" t="s">
        <v>2289</v>
      </c>
      <c r="E3938" s="301" t="s">
        <v>2290</v>
      </c>
      <c r="F3938" t="str">
        <f t="shared" si="61"/>
        <v>SLORTO-p; Statins, NSAIDS and tranexamic acid: 8055099000</v>
      </c>
    </row>
    <row r="3939" spans="2:6" x14ac:dyDescent="0.25">
      <c r="B3939" t="s">
        <v>11142</v>
      </c>
      <c r="C3939" s="301" t="s">
        <v>10430</v>
      </c>
      <c r="D3939" s="301" t="s">
        <v>2289</v>
      </c>
      <c r="E3939" s="301" t="s">
        <v>10431</v>
      </c>
      <c r="F3939" t="str">
        <f t="shared" si="61"/>
        <v>SLORTO-p; Steno - NSR Ortopædkirurgi Slagelse: 2138-1043</v>
      </c>
    </row>
    <row r="3940" spans="2:6" x14ac:dyDescent="0.25">
      <c r="B3940" t="s">
        <v>6421</v>
      </c>
      <c r="C3940" s="301">
        <v>8056057000</v>
      </c>
      <c r="D3940" s="301" t="s">
        <v>2289</v>
      </c>
      <c r="E3940" s="301" t="s">
        <v>2472</v>
      </c>
      <c r="F3940" t="str">
        <f t="shared" si="61"/>
        <v>SLORTO-p; Sygeplejerskers faglige udvikling - Bir.: 8056057000</v>
      </c>
    </row>
    <row r="3941" spans="2:6" x14ac:dyDescent="0.25">
      <c r="B3941" t="s">
        <v>6372</v>
      </c>
      <c r="C3941" s="307">
        <v>8055754000</v>
      </c>
      <c r="D3941" s="301" t="s">
        <v>2289</v>
      </c>
      <c r="E3941" s="301" t="s">
        <v>2353</v>
      </c>
      <c r="F3941" t="str">
        <f t="shared" si="61"/>
        <v>SLORTO-p; Ulla R Madsen - Livskval. efter benamb.: 8055754000</v>
      </c>
    </row>
    <row r="3942" spans="2:6" x14ac:dyDescent="0.25">
      <c r="B3942" t="s">
        <v>6459</v>
      </c>
      <c r="C3942" s="301" t="s">
        <v>2570</v>
      </c>
      <c r="D3942" s="301" t="s">
        <v>2571</v>
      </c>
      <c r="E3942" s="301" t="s">
        <v>2572</v>
      </c>
      <c r="F3942" t="str">
        <f t="shared" si="61"/>
        <v>SLORTOTELE; Telefonister - Ortopædkirurgi - Slagelse: 102-2137</v>
      </c>
    </row>
    <row r="3943" spans="2:6" x14ac:dyDescent="0.25">
      <c r="B3943" t="s">
        <v>6503</v>
      </c>
      <c r="C3943" s="301" t="s">
        <v>2697</v>
      </c>
      <c r="D3943" s="301" t="s">
        <v>2571</v>
      </c>
      <c r="E3943" s="301" t="s">
        <v>2572</v>
      </c>
      <c r="F3943" t="str">
        <f t="shared" si="61"/>
        <v>SLORTOTELE; Telefonister - Ortopædkirurgi - Slagelse: 102-2576</v>
      </c>
    </row>
    <row r="3944" spans="2:6" x14ac:dyDescent="0.25">
      <c r="B3944" t="s">
        <v>7830</v>
      </c>
      <c r="C3944" s="301" t="s">
        <v>4977</v>
      </c>
      <c r="D3944" s="301" t="s">
        <v>4978</v>
      </c>
      <c r="E3944" s="301" t="s">
        <v>4979</v>
      </c>
      <c r="F3944" t="str">
        <f t="shared" si="61"/>
        <v>SLPATOFORO; Forskning - Patologi - Slagelse (K): 102-1905</v>
      </c>
    </row>
    <row r="3945" spans="2:6" x14ac:dyDescent="0.25">
      <c r="B3945" t="s">
        <v>6496</v>
      </c>
      <c r="C3945" s="301" t="s">
        <v>2677</v>
      </c>
      <c r="D3945" s="301" t="s">
        <v>2678</v>
      </c>
      <c r="E3945" s="301" t="s">
        <v>2679</v>
      </c>
      <c r="F3945" t="str">
        <f t="shared" si="61"/>
        <v>SLPATOFÆRO; Fælles - Patologi - Slagelse: 102-2436</v>
      </c>
    </row>
    <row r="3946" spans="2:6" x14ac:dyDescent="0.25">
      <c r="B3946" t="s">
        <v>6497</v>
      </c>
      <c r="C3946" s="301" t="s">
        <v>2680</v>
      </c>
      <c r="D3946" s="301" t="s">
        <v>2681</v>
      </c>
      <c r="E3946" s="301" t="s">
        <v>2682</v>
      </c>
      <c r="F3946" t="str">
        <f t="shared" si="61"/>
        <v>SLPATOLARO; Laboratorieafsnit - Patologi - Slagelse: 102-2437</v>
      </c>
    </row>
    <row r="3947" spans="2:6" x14ac:dyDescent="0.25">
      <c r="B3947" t="s">
        <v>7829</v>
      </c>
      <c r="C3947" s="301" t="s">
        <v>4974</v>
      </c>
      <c r="D3947" s="301" t="s">
        <v>4975</v>
      </c>
      <c r="E3947" s="301" t="s">
        <v>4976</v>
      </c>
      <c r="F3947" t="str">
        <f t="shared" si="61"/>
        <v>SLPATOLERO; Afsnitsledelse - Patologi - Slagelse: 102-1904</v>
      </c>
    </row>
    <row r="3948" spans="2:6" x14ac:dyDescent="0.25">
      <c r="B3948" t="s">
        <v>10134</v>
      </c>
      <c r="C3948" s="301" t="s">
        <v>3191</v>
      </c>
      <c r="D3948" s="301" t="s">
        <v>9764</v>
      </c>
      <c r="E3948" s="301" t="s">
        <v>3337</v>
      </c>
      <c r="F3948" t="str">
        <f t="shared" si="61"/>
        <v>SLPÆDI; Børne- &amp; Ungeafdelingen Slagelse: 811-2285</v>
      </c>
    </row>
    <row r="3949" spans="2:6" x14ac:dyDescent="0.25">
      <c r="B3949" t="s">
        <v>10135</v>
      </c>
      <c r="C3949" s="301" t="s">
        <v>2999</v>
      </c>
      <c r="D3949" s="301" t="s">
        <v>9765</v>
      </c>
      <c r="E3949" s="301" t="s">
        <v>2791</v>
      </c>
      <c r="F3949" t="str">
        <f t="shared" si="61"/>
        <v>SLPÆDI17; Sengeafsnit Børne- &amp; Ungeafdelingen Slag: 106-2288</v>
      </c>
    </row>
    <row r="3950" spans="2:6" x14ac:dyDescent="0.25">
      <c r="B3950" t="s">
        <v>10136</v>
      </c>
      <c r="C3950" s="301" t="s">
        <v>9766</v>
      </c>
      <c r="D3950" s="301" t="s">
        <v>9767</v>
      </c>
      <c r="E3950" s="301" t="s">
        <v>9768</v>
      </c>
      <c r="F3950" t="str">
        <f t="shared" si="61"/>
        <v>SLPÆDIABC; ABC Forskning Børne- og Ungeafd. Slag.: 106-2296</v>
      </c>
    </row>
    <row r="3951" spans="2:6" x14ac:dyDescent="0.25">
      <c r="B3951" t="s">
        <v>10137</v>
      </c>
      <c r="C3951" s="301" t="s">
        <v>3001</v>
      </c>
      <c r="D3951" s="301" t="s">
        <v>9769</v>
      </c>
      <c r="E3951" s="301" t="s">
        <v>2800</v>
      </c>
      <c r="F3951" t="str">
        <f t="shared" si="61"/>
        <v>SLPÆDIAMBU; Ambulatoriet Børne- &amp; Ungeafd Slagelse: 106-2290</v>
      </c>
    </row>
    <row r="3952" spans="2:6" x14ac:dyDescent="0.25">
      <c r="B3952" t="s">
        <v>8914</v>
      </c>
      <c r="C3952" s="301" t="s">
        <v>2997</v>
      </c>
      <c r="D3952" s="301" t="s">
        <v>8307</v>
      </c>
      <c r="E3952" s="301" t="s">
        <v>2797</v>
      </c>
      <c r="F3952" t="str">
        <f t="shared" si="61"/>
        <v>SLPÆDILÆGE; Læger Børne- &amp; Ungeafdelingen Slagelse: 106-2286</v>
      </c>
    </row>
    <row r="3953" spans="2:6" x14ac:dyDescent="0.25">
      <c r="B3953" t="s">
        <v>8915</v>
      </c>
      <c r="C3953" s="301" t="s">
        <v>2998</v>
      </c>
      <c r="D3953" s="301" t="s">
        <v>8308</v>
      </c>
      <c r="E3953" s="301" t="s">
        <v>2794</v>
      </c>
      <c r="F3953" t="str">
        <f t="shared" si="61"/>
        <v>SLPÆDILÆSE; Lægesekretærer Børne- &amp; Ungeafd Slagelse: 106-2287</v>
      </c>
    </row>
    <row r="3954" spans="2:6" x14ac:dyDescent="0.25">
      <c r="B3954" t="s">
        <v>10138</v>
      </c>
      <c r="C3954" s="301" t="s">
        <v>3000</v>
      </c>
      <c r="D3954" s="301" t="s">
        <v>9770</v>
      </c>
      <c r="E3954" s="301" t="s">
        <v>2788</v>
      </c>
      <c r="F3954" t="str">
        <f t="shared" si="61"/>
        <v>SLPÆDINEON; Neonatalafsn. Børne- og Ungeafd Slagelse: 106-2289</v>
      </c>
    </row>
    <row r="3955" spans="2:6" x14ac:dyDescent="0.25">
      <c r="B3955" t="s">
        <v>8854</v>
      </c>
      <c r="C3955" s="307">
        <v>8056029000</v>
      </c>
      <c r="D3955" s="301" t="s">
        <v>8255</v>
      </c>
      <c r="E3955" s="301" t="s">
        <v>2455</v>
      </c>
      <c r="F3955" t="str">
        <f t="shared" si="61"/>
        <v>SLPÆDI-p; A phase 3 - Kim Kristensen– Ekstern: 8056029000</v>
      </c>
    </row>
    <row r="3956" spans="2:6" x14ac:dyDescent="0.25">
      <c r="B3956" t="s">
        <v>8809</v>
      </c>
      <c r="C3956" s="301">
        <v>8055877000</v>
      </c>
      <c r="D3956" s="301" t="s">
        <v>8255</v>
      </c>
      <c r="E3956" s="301" t="s">
        <v>2365</v>
      </c>
      <c r="F3956" t="str">
        <f t="shared" si="61"/>
        <v>SLPÆDI-p; Afdelingsledelsens projektkonto til for.: 8055877000</v>
      </c>
    </row>
    <row r="3957" spans="2:6" x14ac:dyDescent="0.25">
      <c r="B3957" t="s">
        <v>8874</v>
      </c>
      <c r="C3957" s="301">
        <v>8056080000</v>
      </c>
      <c r="D3957" s="301" t="s">
        <v>8255</v>
      </c>
      <c r="E3957" s="301" t="s">
        <v>2490</v>
      </c>
      <c r="F3957" t="str">
        <f t="shared" si="61"/>
        <v>SLPÆDI-p; Dan-Pæd-Med – Pernille Mathiesen - Ekst.: 8056080000</v>
      </c>
    </row>
    <row r="3958" spans="2:6" x14ac:dyDescent="0.25">
      <c r="B3958" t="s">
        <v>11137</v>
      </c>
      <c r="C3958" s="301">
        <v>8107019000</v>
      </c>
      <c r="D3958" s="301" t="s">
        <v>8255</v>
      </c>
      <c r="E3958" s="301" t="s">
        <v>10419</v>
      </c>
      <c r="F3958" t="str">
        <f t="shared" si="61"/>
        <v>SLPÆDI-p; Dan-Pæd-Med EU - Pernille Mathiesen Eks.: 8107019000</v>
      </c>
    </row>
    <row r="3959" spans="2:6" x14ac:dyDescent="0.25">
      <c r="B3959" t="s">
        <v>8866</v>
      </c>
      <c r="C3959" s="301">
        <v>8056062000</v>
      </c>
      <c r="D3959" s="301" t="s">
        <v>8255</v>
      </c>
      <c r="E3959" s="301" t="s">
        <v>2476</v>
      </c>
      <c r="F3959" t="str">
        <f t="shared" si="61"/>
        <v>SLPÆDI-p; Donationer til børne ambulatorium – Jan.: 8056062000</v>
      </c>
    </row>
    <row r="3960" spans="2:6" x14ac:dyDescent="0.25">
      <c r="B3960" t="s">
        <v>8813</v>
      </c>
      <c r="C3960" s="301">
        <v>8055920000</v>
      </c>
      <c r="D3960" s="301" t="s">
        <v>8255</v>
      </c>
      <c r="E3960" s="301" t="s">
        <v>2375</v>
      </c>
      <c r="F3960" t="str">
        <f t="shared" si="61"/>
        <v>SLPÆDI-p; Effekt and experience of PreHomeCare of: 8055920000</v>
      </c>
    </row>
    <row r="3961" spans="2:6" x14ac:dyDescent="0.25">
      <c r="B3961" t="s">
        <v>8865</v>
      </c>
      <c r="C3961" s="301">
        <v>8056059000</v>
      </c>
      <c r="D3961" s="301" t="s">
        <v>8255</v>
      </c>
      <c r="E3961" s="301" t="s">
        <v>2474</v>
      </c>
      <c r="F3961" t="str">
        <f t="shared" si="61"/>
        <v>SLPÆDI-p; Influenzavaccine Abbott - Kim Kristensen: 8056059000</v>
      </c>
    </row>
    <row r="3962" spans="2:6" x14ac:dyDescent="0.25">
      <c r="B3962" t="s">
        <v>10140</v>
      </c>
      <c r="C3962" s="301">
        <v>8056141000</v>
      </c>
      <c r="D3962" s="301" t="s">
        <v>8255</v>
      </c>
      <c r="E3962" s="301" t="s">
        <v>9772</v>
      </c>
      <c r="F3962" t="str">
        <f t="shared" si="61"/>
        <v>SLPÆDI-p; JIA rehabilitering – Anna-Helene Bohr: 8056141000</v>
      </c>
    </row>
    <row r="3963" spans="2:6" x14ac:dyDescent="0.25">
      <c r="B3963" t="s">
        <v>8810</v>
      </c>
      <c r="C3963" s="301">
        <v>8055906000</v>
      </c>
      <c r="D3963" s="301" t="s">
        <v>8255</v>
      </c>
      <c r="E3963" s="301" t="s">
        <v>8256</v>
      </c>
      <c r="F3963" t="str">
        <f t="shared" si="61"/>
        <v>SLPÆDI-p; Mai-Britt Hägi-Pedersen - Effekt and exp: 8055906000</v>
      </c>
    </row>
    <row r="3964" spans="2:6" x14ac:dyDescent="0.25">
      <c r="B3964" t="s">
        <v>11118</v>
      </c>
      <c r="C3964" s="301">
        <v>8056196000</v>
      </c>
      <c r="D3964" s="301" t="s">
        <v>8255</v>
      </c>
      <c r="E3964" s="304" t="s">
        <v>10399</v>
      </c>
      <c r="F3964" t="str">
        <f t="shared" si="61"/>
        <v>SLPÆDI-p; PhD - Julie Kyvsgaard - Ekstern: 8056196000</v>
      </c>
    </row>
    <row r="3965" spans="2:6" x14ac:dyDescent="0.25">
      <c r="B3965" t="s">
        <v>11117</v>
      </c>
      <c r="C3965" s="301">
        <v>8056195000</v>
      </c>
      <c r="D3965" s="301" t="s">
        <v>8255</v>
      </c>
      <c r="E3965" s="304" t="s">
        <v>10398</v>
      </c>
      <c r="F3965" t="str">
        <f t="shared" si="61"/>
        <v>SLPÆDI-p; PhD - Julie Kyvsgaard - Intern: 8056195000</v>
      </c>
    </row>
    <row r="3966" spans="2:6" x14ac:dyDescent="0.25">
      <c r="B3966" t="s">
        <v>10139</v>
      </c>
      <c r="C3966" s="301">
        <v>8056136000</v>
      </c>
      <c r="D3966" s="301" t="s">
        <v>8255</v>
      </c>
      <c r="E3966" s="301" t="s">
        <v>9771</v>
      </c>
      <c r="F3966" t="str">
        <f t="shared" si="61"/>
        <v>SLPÆDI-p; Remission of childhood asthma - Rikke : 8056136000</v>
      </c>
    </row>
    <row r="3967" spans="2:6" x14ac:dyDescent="0.25">
      <c r="B3967" t="s">
        <v>8856</v>
      </c>
      <c r="C3967" s="307">
        <v>8056032000</v>
      </c>
      <c r="D3967" s="301" t="s">
        <v>8255</v>
      </c>
      <c r="E3967" s="301" t="s">
        <v>2458</v>
      </c>
      <c r="F3967" t="str">
        <f t="shared" si="61"/>
        <v>SLPÆDI-p; RSV-projekt - Kim Kristensen - Ekstern: 8056032000</v>
      </c>
    </row>
    <row r="3968" spans="2:6" x14ac:dyDescent="0.25">
      <c r="B3968" t="s">
        <v>8936</v>
      </c>
      <c r="C3968" s="301" t="s">
        <v>8348</v>
      </c>
      <c r="D3968" s="301" t="s">
        <v>8255</v>
      </c>
      <c r="E3968" s="301" t="s">
        <v>8349</v>
      </c>
      <c r="F3968" t="str">
        <f t="shared" si="61"/>
        <v>SLPÆDI-p; Steno - NSR B&amp;U Amb. Næstved: 2295-1144</v>
      </c>
    </row>
    <row r="3969" spans="2:6" x14ac:dyDescent="0.25">
      <c r="B3969" t="s">
        <v>8935</v>
      </c>
      <c r="C3969" s="301" t="s">
        <v>8346</v>
      </c>
      <c r="D3969" s="301" t="s">
        <v>8255</v>
      </c>
      <c r="E3969" s="301" t="s">
        <v>8347</v>
      </c>
      <c r="F3969" t="str">
        <f t="shared" si="61"/>
        <v>SLPÆDI-p; Steno - NSR B&amp;U Sengeafsnit Næstved: 2294-1144</v>
      </c>
    </row>
    <row r="3970" spans="2:6" x14ac:dyDescent="0.25">
      <c r="B3970" t="s">
        <v>8852</v>
      </c>
      <c r="C3970" s="307">
        <v>8056023000</v>
      </c>
      <c r="D3970" s="301" t="s">
        <v>8255</v>
      </c>
      <c r="E3970" s="301" t="s">
        <v>2450</v>
      </c>
      <c r="F3970" t="str">
        <f t="shared" si="61"/>
        <v>SLPÆDI-p; TNF-alpha inhibitor behandling af juven.: 8056023000</v>
      </c>
    </row>
    <row r="3971" spans="2:6" x14ac:dyDescent="0.25">
      <c r="B3971" t="s">
        <v>8823</v>
      </c>
      <c r="C3971" s="307">
        <v>8055953000</v>
      </c>
      <c r="D3971" s="301" t="s">
        <v>8255</v>
      </c>
      <c r="E3971" s="301" t="s">
        <v>2400</v>
      </c>
      <c r="F3971" t="str">
        <f t="shared" si="61"/>
        <v>SLPÆDI-p; Trivsel samarbejde og retfærdighed arb.: 8055953000</v>
      </c>
    </row>
    <row r="3972" spans="2:6" x14ac:dyDescent="0.25">
      <c r="B3972" t="s">
        <v>8840</v>
      </c>
      <c r="C3972" s="307">
        <v>8055986000</v>
      </c>
      <c r="D3972" s="301" t="s">
        <v>8255</v>
      </c>
      <c r="E3972" s="301" t="s">
        <v>2427</v>
      </c>
      <c r="F3972" t="str">
        <f t="shared" si="61"/>
        <v>SLPÆDI-p; Trivsel, samarbejde og retfærdighed, at: 8055986000</v>
      </c>
    </row>
    <row r="3973" spans="2:6" x14ac:dyDescent="0.25">
      <c r="B3973" t="s">
        <v>8812</v>
      </c>
      <c r="C3973" s="301">
        <v>8055912000</v>
      </c>
      <c r="D3973" s="301" t="s">
        <v>8255</v>
      </c>
      <c r="E3973" s="301" t="s">
        <v>2374</v>
      </c>
      <c r="F3973" t="str">
        <f t="shared" si="61"/>
        <v>SLPÆDI-p; Vibeke Aarup Kristensen - Chronic recur.: 8055912000</v>
      </c>
    </row>
    <row r="3974" spans="2:6" x14ac:dyDescent="0.25">
      <c r="B3974" t="s">
        <v>6704</v>
      </c>
      <c r="C3974" s="301" t="s">
        <v>3205</v>
      </c>
      <c r="D3974" s="301" t="s">
        <v>3206</v>
      </c>
      <c r="E3974" s="301" t="s">
        <v>3207</v>
      </c>
      <c r="F3974" t="str">
        <f t="shared" si="61"/>
        <v>SLRADI; Stoppet enhed (513): 811-2394</v>
      </c>
    </row>
    <row r="3975" spans="2:6" x14ac:dyDescent="0.25">
      <c r="B3975" t="s">
        <v>6493</v>
      </c>
      <c r="C3975" s="301" t="s">
        <v>2668</v>
      </c>
      <c r="D3975" s="301" t="s">
        <v>2669</v>
      </c>
      <c r="E3975" s="301" t="s">
        <v>2670</v>
      </c>
      <c r="F3975" t="str">
        <f t="shared" si="61"/>
        <v>SLRADIFÆL1; Fælles1 - Radiologi - Slagelse: 102-2395</v>
      </c>
    </row>
    <row r="3976" spans="2:6" x14ac:dyDescent="0.25">
      <c r="B3976" t="s">
        <v>6517</v>
      </c>
      <c r="C3976" s="301" t="s">
        <v>2726</v>
      </c>
      <c r="D3976" s="301" t="s">
        <v>2727</v>
      </c>
      <c r="E3976" s="301" t="s">
        <v>2728</v>
      </c>
      <c r="F3976" t="str">
        <f t="shared" si="61"/>
        <v>SLRADILÆGE; Læger - Radiologi - Slagelse: 102-7272</v>
      </c>
    </row>
    <row r="3977" spans="2:6" x14ac:dyDescent="0.25">
      <c r="B3977" t="s">
        <v>6494</v>
      </c>
      <c r="C3977" s="301" t="s">
        <v>2671</v>
      </c>
      <c r="D3977" s="301" t="s">
        <v>2672</v>
      </c>
      <c r="E3977" s="301" t="s">
        <v>2673</v>
      </c>
      <c r="F3977" t="str">
        <f t="shared" si="61"/>
        <v>SLRADILÆSE; Lægesekretærer - Radiologi - Slagelse: 102-2396</v>
      </c>
    </row>
    <row r="3978" spans="2:6" x14ac:dyDescent="0.25">
      <c r="B3978" t="s">
        <v>6518</v>
      </c>
      <c r="C3978" s="301" t="s">
        <v>2729</v>
      </c>
      <c r="D3978" s="301" t="s">
        <v>2672</v>
      </c>
      <c r="E3978" s="301" t="s">
        <v>2673</v>
      </c>
      <c r="F3978" t="str">
        <f t="shared" si="61"/>
        <v>SLRADILÆSE; Lægesekretærer - Radiologi - Slagelse: 102-7275</v>
      </c>
    </row>
    <row r="3979" spans="2:6" x14ac:dyDescent="0.25">
      <c r="B3979" t="s">
        <v>6495</v>
      </c>
      <c r="C3979" s="301" t="s">
        <v>2674</v>
      </c>
      <c r="D3979" s="301" t="s">
        <v>2675</v>
      </c>
      <c r="E3979" s="301" t="s">
        <v>2676</v>
      </c>
      <c r="F3979" t="str">
        <f t="shared" ref="F3979:F4042" si="62">CONCATENATE(D3979,";"," ",E3979,":"," ",C3979)</f>
        <v>SLRADIRADI; Radiologi - Radiologi - Slagelse: 102-2397</v>
      </c>
    </row>
    <row r="3980" spans="2:6" x14ac:dyDescent="0.25">
      <c r="B3980" t="s">
        <v>6519</v>
      </c>
      <c r="C3980" s="301" t="s">
        <v>2730</v>
      </c>
      <c r="D3980" s="301" t="s">
        <v>2675</v>
      </c>
      <c r="E3980" s="301" t="s">
        <v>2676</v>
      </c>
      <c r="F3980" t="str">
        <f t="shared" si="62"/>
        <v>SLRADIRADI; Radiologi - Radiologi - Slagelse: 102-7278</v>
      </c>
    </row>
    <row r="3981" spans="2:6" x14ac:dyDescent="0.25">
      <c r="B3981" t="s">
        <v>10141</v>
      </c>
      <c r="C3981" s="301" t="s">
        <v>3318</v>
      </c>
      <c r="D3981" s="301" t="s">
        <v>3319</v>
      </c>
      <c r="E3981" s="301" t="s">
        <v>9773</v>
      </c>
      <c r="F3981" t="str">
        <f t="shared" si="62"/>
        <v>SLRADIVISI; Visitationsenhed Radiologi Slagelse: 811-7282</v>
      </c>
    </row>
    <row r="3982" spans="2:6" x14ac:dyDescent="0.25">
      <c r="B3982" t="s">
        <v>6711</v>
      </c>
      <c r="C3982" s="301" t="s">
        <v>3222</v>
      </c>
      <c r="D3982" s="301" t="s">
        <v>3223</v>
      </c>
      <c r="E3982" s="301" t="s">
        <v>3224</v>
      </c>
      <c r="F3982" t="str">
        <f t="shared" si="62"/>
        <v>SLRIDRSE; Drifts- og serviceafd. - Slag.-Ring.: 811-2570</v>
      </c>
    </row>
    <row r="3983" spans="2:6" x14ac:dyDescent="0.25">
      <c r="B3983" t="s">
        <v>10142</v>
      </c>
      <c r="C3983" s="301" t="s">
        <v>3235</v>
      </c>
      <c r="D3983" s="301" t="s">
        <v>9774</v>
      </c>
      <c r="E3983" s="301" t="s">
        <v>3236</v>
      </c>
      <c r="F3983" t="str">
        <f t="shared" si="62"/>
        <v>SLSTAB; Administrativ Stab - NSR Sygehuse: 811-2655</v>
      </c>
    </row>
    <row r="3984" spans="2:6" x14ac:dyDescent="0.25">
      <c r="B3984" t="s">
        <v>11146</v>
      </c>
      <c r="C3984" s="301" t="s">
        <v>10438</v>
      </c>
      <c r="D3984" s="301" t="s">
        <v>10439</v>
      </c>
      <c r="E3984" s="301" t="s">
        <v>10440</v>
      </c>
      <c r="F3984" t="str">
        <f t="shared" si="62"/>
        <v>SLSTABKLIN; Klinisk kompetencecenter NSR sygehuse (K: 811-2685</v>
      </c>
    </row>
    <row r="3985" spans="2:6" x14ac:dyDescent="0.25">
      <c r="B3985" t="s">
        <v>10143</v>
      </c>
      <c r="C3985" s="301" t="s">
        <v>3250</v>
      </c>
      <c r="D3985" s="301" t="s">
        <v>3251</v>
      </c>
      <c r="E3985" s="301" t="s">
        <v>9775</v>
      </c>
      <c r="F3985" t="str">
        <f t="shared" si="62"/>
        <v>SLSTABKLIT; Klinisk IT - Adm. - Slagelse: 811-2680</v>
      </c>
    </row>
    <row r="3986" spans="2:6" x14ac:dyDescent="0.25">
      <c r="B3986" t="s">
        <v>10144</v>
      </c>
      <c r="C3986" s="301" t="s">
        <v>9776</v>
      </c>
      <c r="D3986" s="301" t="s">
        <v>9777</v>
      </c>
      <c r="E3986" s="301" t="s">
        <v>9778</v>
      </c>
      <c r="F3986" t="str">
        <f t="shared" si="62"/>
        <v>SLSTABKVAL; Kvalitet - Adm. - Slagelse: 102-2684</v>
      </c>
    </row>
    <row r="3987" spans="2:6" x14ac:dyDescent="0.25">
      <c r="B3987" t="s">
        <v>10145</v>
      </c>
      <c r="C3987" s="301" t="s">
        <v>3246</v>
      </c>
      <c r="D3987" s="301" t="s">
        <v>9779</v>
      </c>
      <c r="E3987" s="301" t="s">
        <v>9780</v>
      </c>
      <c r="F3987" t="str">
        <f t="shared" si="62"/>
        <v>SLSTABLEAN; Kvalitet og LEAN - Adm. Slagelse: 811-2677</v>
      </c>
    </row>
    <row r="3988" spans="2:6" x14ac:dyDescent="0.25">
      <c r="B3988" t="s">
        <v>11104</v>
      </c>
      <c r="C3988" s="301">
        <v>8056178000</v>
      </c>
      <c r="D3988" s="301" t="s">
        <v>8257</v>
      </c>
      <c r="E3988" s="304" t="s">
        <v>10383</v>
      </c>
      <c r="F3988" t="str">
        <f t="shared" si="62"/>
        <v>SLSTAB-p; Fra sygefravær til arbejdsglæde: 8056178000</v>
      </c>
    </row>
    <row r="3989" spans="2:6" x14ac:dyDescent="0.25">
      <c r="B3989" t="s">
        <v>8880</v>
      </c>
      <c r="C3989" s="301">
        <v>8056102000</v>
      </c>
      <c r="D3989" s="301" t="s">
        <v>8257</v>
      </c>
      <c r="E3989" s="301" t="s">
        <v>8268</v>
      </c>
      <c r="F3989" t="str">
        <f t="shared" si="62"/>
        <v>SLSTAB-p; MinSP – Stine Sletterød – Intern: 8056102000</v>
      </c>
    </row>
    <row r="3990" spans="2:6" x14ac:dyDescent="0.25">
      <c r="B3990" t="s">
        <v>8871</v>
      </c>
      <c r="C3990" s="301">
        <v>8056076000</v>
      </c>
      <c r="D3990" s="301" t="s">
        <v>8257</v>
      </c>
      <c r="E3990" s="301" t="s">
        <v>2487</v>
      </c>
      <c r="F3990" t="str">
        <f t="shared" si="62"/>
        <v>SLSTAB-p; Pharmacus – Cecilie Risør – intern: 8056076000</v>
      </c>
    </row>
    <row r="3991" spans="2:6" x14ac:dyDescent="0.25">
      <c r="B3991" t="s">
        <v>8881</v>
      </c>
      <c r="C3991" s="301">
        <v>8056103000</v>
      </c>
      <c r="D3991" s="301" t="s">
        <v>8257</v>
      </c>
      <c r="E3991" s="301" t="s">
        <v>8269</v>
      </c>
      <c r="F3991" t="str">
        <f t="shared" si="62"/>
        <v>SLSTAB-p; Pro projekt – Stine Sletterød - Intern: 8056103000</v>
      </c>
    </row>
    <row r="3992" spans="2:6" x14ac:dyDescent="0.25">
      <c r="B3992" t="s">
        <v>10146</v>
      </c>
      <c r="C3992" s="301" t="s">
        <v>3237</v>
      </c>
      <c r="D3992" s="301" t="s">
        <v>9781</v>
      </c>
      <c r="E3992" s="301" t="s">
        <v>9782</v>
      </c>
      <c r="F3992" t="str">
        <f t="shared" si="62"/>
        <v>SLSTABSEKR; Sekretariat - Adm. - Slagelse: 811-2656</v>
      </c>
    </row>
    <row r="3993" spans="2:6" x14ac:dyDescent="0.25">
      <c r="B3993" t="s">
        <v>10147</v>
      </c>
      <c r="C3993" s="301" t="s">
        <v>3245</v>
      </c>
      <c r="D3993" s="301" t="s">
        <v>9783</v>
      </c>
      <c r="E3993" s="301" t="s">
        <v>9784</v>
      </c>
      <c r="F3993" t="str">
        <f t="shared" si="62"/>
        <v>SLSTABSUUD; Sundhed og uddannelse - Adm.- Slagelse: 811-2676</v>
      </c>
    </row>
    <row r="3994" spans="2:6" x14ac:dyDescent="0.25">
      <c r="B3994" t="s">
        <v>10148</v>
      </c>
      <c r="C3994" s="301" t="s">
        <v>9785</v>
      </c>
      <c r="D3994" s="301" t="s">
        <v>9786</v>
      </c>
      <c r="E3994" s="301" t="s">
        <v>9787</v>
      </c>
      <c r="F3994" t="str">
        <f t="shared" si="62"/>
        <v>SLSTABUDFO; HR Uddannelse og Forskning - Adm. Slag.: 102-2681</v>
      </c>
    </row>
    <row r="3995" spans="2:6" x14ac:dyDescent="0.25">
      <c r="B3995" t="s">
        <v>10149</v>
      </c>
      <c r="C3995" s="301" t="s">
        <v>3241</v>
      </c>
      <c r="D3995" s="301" t="s">
        <v>9788</v>
      </c>
      <c r="E3995" s="301" t="s">
        <v>9789</v>
      </c>
      <c r="F3995" t="str">
        <f t="shared" si="62"/>
        <v>SLSTABØKON; Økonomi - Adm. - Slagelse: 811-2674</v>
      </c>
    </row>
    <row r="3996" spans="2:6" x14ac:dyDescent="0.25">
      <c r="B3996" t="s">
        <v>10150</v>
      </c>
      <c r="C3996" s="301" t="s">
        <v>9790</v>
      </c>
      <c r="D3996" s="301" t="s">
        <v>9788</v>
      </c>
      <c r="E3996" s="301" t="s">
        <v>9791</v>
      </c>
      <c r="F3996" t="str">
        <f t="shared" si="62"/>
        <v>SLSTABØKON; Økonomi og Planlægning - Adm. - Slagelse: 811-2682</v>
      </c>
    </row>
    <row r="3997" spans="2:6" x14ac:dyDescent="0.25">
      <c r="B3997" t="s">
        <v>6463</v>
      </c>
      <c r="C3997" s="301" t="s">
        <v>2582</v>
      </c>
      <c r="D3997" s="301" t="s">
        <v>2583</v>
      </c>
      <c r="E3997" s="301" t="s">
        <v>2584</v>
      </c>
      <c r="F3997" t="str">
        <f t="shared" si="62"/>
        <v>SLØNHAMBU; Stoppet enhed (375): 102-2171</v>
      </c>
    </row>
    <row r="3998" spans="2:6" x14ac:dyDescent="0.25">
      <c r="B3998" t="s">
        <v>6464</v>
      </c>
      <c r="C3998" s="301" t="s">
        <v>2585</v>
      </c>
      <c r="D3998" s="301" t="s">
        <v>2586</v>
      </c>
      <c r="E3998" s="301" t="s">
        <v>2587</v>
      </c>
      <c r="F3998" t="str">
        <f t="shared" si="62"/>
        <v>SLØNHAUDI; Stoppet enhed (369): 102-2172</v>
      </c>
    </row>
    <row r="3999" spans="2:6" x14ac:dyDescent="0.25">
      <c r="B3999" t="s">
        <v>7828</v>
      </c>
      <c r="C3999" s="301" t="s">
        <v>4971</v>
      </c>
      <c r="D3999" s="301" t="s">
        <v>4972</v>
      </c>
      <c r="E3999" s="301" t="s">
        <v>4973</v>
      </c>
      <c r="F3999" t="str">
        <f t="shared" si="62"/>
        <v>SLØNHAUDKØ; Audioklinik - Øre/Næse/Hals - Slagelse: 102-1228</v>
      </c>
    </row>
    <row r="4000" spans="2:6" x14ac:dyDescent="0.25">
      <c r="B4000" t="s">
        <v>6460</v>
      </c>
      <c r="C4000" s="301" t="s">
        <v>2573</v>
      </c>
      <c r="D4000" s="301" t="s">
        <v>2574</v>
      </c>
      <c r="E4000" s="301" t="s">
        <v>2575</v>
      </c>
      <c r="F4000" t="str">
        <f t="shared" si="62"/>
        <v>SLØNHFÆL1; Stoppet enhed (370): 102-2167</v>
      </c>
    </row>
    <row r="4001" spans="2:6" x14ac:dyDescent="0.25">
      <c r="B4001" t="s">
        <v>6461</v>
      </c>
      <c r="C4001" s="301" t="s">
        <v>2576</v>
      </c>
      <c r="D4001" s="301" t="s">
        <v>2577</v>
      </c>
      <c r="E4001" s="301" t="s">
        <v>2578</v>
      </c>
      <c r="F4001" t="str">
        <f t="shared" si="62"/>
        <v>SLØNHFÆL2; Stoppet enhed (373): 102-2168</v>
      </c>
    </row>
    <row r="4002" spans="2:6" x14ac:dyDescent="0.25">
      <c r="B4002" t="s">
        <v>7827</v>
      </c>
      <c r="C4002" s="301" t="s">
        <v>4968</v>
      </c>
      <c r="D4002" s="301" t="s">
        <v>4969</v>
      </c>
      <c r="E4002" s="301" t="s">
        <v>4970</v>
      </c>
      <c r="F4002" t="str">
        <f t="shared" si="62"/>
        <v>SLØNHKØ; Stoppet enhed (474): 102-1194</v>
      </c>
    </row>
    <row r="4003" spans="2:6" x14ac:dyDescent="0.25">
      <c r="B4003" t="s">
        <v>6462</v>
      </c>
      <c r="C4003" s="301" t="s">
        <v>2579</v>
      </c>
      <c r="D4003" s="301" t="s">
        <v>2580</v>
      </c>
      <c r="E4003" s="301" t="s">
        <v>2581</v>
      </c>
      <c r="F4003" t="str">
        <f t="shared" si="62"/>
        <v>SLØNHO3; Stoppet enhed (374): 102-2169</v>
      </c>
    </row>
    <row r="4004" spans="2:6" x14ac:dyDescent="0.25">
      <c r="B4004" t="s">
        <v>5882</v>
      </c>
      <c r="C4004" s="301" t="s">
        <v>1134</v>
      </c>
      <c r="D4004" s="301" t="s">
        <v>1135</v>
      </c>
      <c r="E4004" s="301" t="s">
        <v>1136</v>
      </c>
      <c r="F4004" t="str">
        <f t="shared" si="62"/>
        <v>SPHOGENE; Sundhedsplatform - Generel - Holbæk: 103-1881</v>
      </c>
    </row>
    <row r="4005" spans="2:6" x14ac:dyDescent="0.25">
      <c r="B4005" t="s">
        <v>10151</v>
      </c>
      <c r="C4005" s="301" t="s">
        <v>3298</v>
      </c>
      <c r="D4005" s="301" t="s">
        <v>9792</v>
      </c>
      <c r="E4005" s="301" t="s">
        <v>3299</v>
      </c>
      <c r="F4005" t="str">
        <f t="shared" si="62"/>
        <v>SPNÆ; IT-Sund-platform - Næst. Slag. Ring. (K): 811-2785</v>
      </c>
    </row>
    <row r="4006" spans="2:6" x14ac:dyDescent="0.25">
      <c r="B4006" t="s">
        <v>9201</v>
      </c>
      <c r="C4006" s="301" t="s">
        <v>5372</v>
      </c>
      <c r="D4006" s="301" t="s">
        <v>8663</v>
      </c>
      <c r="E4006" s="301" t="s">
        <v>8664</v>
      </c>
      <c r="F4006" t="str">
        <f t="shared" si="62"/>
        <v>SPROANÆS12; SP Intensiv afs. I 12 - Anæstesi - Rosk.: 811-1683</v>
      </c>
    </row>
    <row r="4007" spans="2:6" x14ac:dyDescent="0.25">
      <c r="B4007" t="s">
        <v>8050</v>
      </c>
      <c r="C4007" s="301" t="s">
        <v>5518</v>
      </c>
      <c r="D4007" s="301" t="s">
        <v>5519</v>
      </c>
      <c r="E4007" s="301" t="s">
        <v>5520</v>
      </c>
      <c r="F4007" t="str">
        <f t="shared" si="62"/>
        <v>SRADMIADMI; SR Administration: 4411-4501</v>
      </c>
    </row>
    <row r="4008" spans="2:6" x14ac:dyDescent="0.25">
      <c r="B4008" t="s">
        <v>10152</v>
      </c>
      <c r="C4008" s="301" t="s">
        <v>5529</v>
      </c>
      <c r="D4008" s="301" t="s">
        <v>9793</v>
      </c>
      <c r="E4008" s="301" t="s">
        <v>5530</v>
      </c>
      <c r="F4008" t="str">
        <f t="shared" si="62"/>
        <v>SRADMISERV; SR Serviceafdelingen: 4411-4521</v>
      </c>
    </row>
    <row r="4009" spans="2:6" x14ac:dyDescent="0.25">
      <c r="B4009" t="s">
        <v>8053</v>
      </c>
      <c r="C4009" s="301" t="s">
        <v>5526</v>
      </c>
      <c r="D4009" s="301" t="s">
        <v>5527</v>
      </c>
      <c r="E4009" s="301" t="s">
        <v>5528</v>
      </c>
      <c r="F4009" t="str">
        <f t="shared" si="62"/>
        <v>SRBOOMAMBU; Stoppet enhed (518): 4411-4513</v>
      </c>
    </row>
    <row r="4010" spans="2:6" x14ac:dyDescent="0.25">
      <c r="B4010" t="s">
        <v>8059</v>
      </c>
      <c r="C4010" s="301" t="s">
        <v>5548</v>
      </c>
      <c r="D4010" s="301" t="s">
        <v>5549</v>
      </c>
      <c r="E4010" s="301" t="s">
        <v>5550</v>
      </c>
      <c r="F4010" t="str">
        <f t="shared" si="62"/>
        <v>SRBOOMBIRK; SR Birkehuset: 4414-4541</v>
      </c>
    </row>
    <row r="4011" spans="2:6" x14ac:dyDescent="0.25">
      <c r="B4011" t="s">
        <v>8058</v>
      </c>
      <c r="C4011" s="301" t="s">
        <v>5545</v>
      </c>
      <c r="D4011" s="301" t="s">
        <v>5546</v>
      </c>
      <c r="E4011" s="301" t="s">
        <v>5547</v>
      </c>
      <c r="F4011" t="str">
        <f t="shared" si="62"/>
        <v>SRBOOMEFTB; SR Efterskole - Bo: 4414-4540</v>
      </c>
    </row>
    <row r="4012" spans="2:6" x14ac:dyDescent="0.25">
      <c r="B4012" t="s">
        <v>8060</v>
      </c>
      <c r="C4012" s="301" t="s">
        <v>5551</v>
      </c>
      <c r="D4012" s="301" t="s">
        <v>5552</v>
      </c>
      <c r="E4012" s="301" t="s">
        <v>5553</v>
      </c>
      <c r="F4012" t="str">
        <f t="shared" si="62"/>
        <v>SRBOOMEGEH; SR Egehuset: 4414-4542</v>
      </c>
    </row>
    <row r="4013" spans="2:6" x14ac:dyDescent="0.25">
      <c r="B4013" t="s">
        <v>8061</v>
      </c>
      <c r="C4013" s="301" t="s">
        <v>5554</v>
      </c>
      <c r="D4013" s="301" t="s">
        <v>5555</v>
      </c>
      <c r="E4013" s="301" t="s">
        <v>5556</v>
      </c>
      <c r="F4013" t="str">
        <f t="shared" si="62"/>
        <v>SRBOOMFJOR; Stoppet enhed (517): 4414-4561</v>
      </c>
    </row>
    <row r="4014" spans="2:6" x14ac:dyDescent="0.25">
      <c r="B4014" t="s">
        <v>8057</v>
      </c>
      <c r="C4014" s="301" t="s">
        <v>5542</v>
      </c>
      <c r="D4014" s="301" t="s">
        <v>5543</v>
      </c>
      <c r="E4014" s="301" t="s">
        <v>5544</v>
      </c>
      <c r="F4014" t="str">
        <f t="shared" si="62"/>
        <v>SRBOOMFLØJ; SR Fløjen: 4414-4537</v>
      </c>
    </row>
    <row r="4015" spans="2:6" x14ac:dyDescent="0.25">
      <c r="B4015" t="s">
        <v>8062</v>
      </c>
      <c r="C4015" s="301" t="s">
        <v>5557</v>
      </c>
      <c r="D4015" s="301" t="s">
        <v>5558</v>
      </c>
      <c r="E4015" s="301" t="s">
        <v>5559</v>
      </c>
      <c r="F4015" t="str">
        <f t="shared" si="62"/>
        <v>SRBOOMVEST; SR Vest og Toppen - Boområde 1: 4414-4572</v>
      </c>
    </row>
    <row r="4016" spans="2:6" x14ac:dyDescent="0.25">
      <c r="B4016" t="s">
        <v>8063</v>
      </c>
      <c r="C4016" s="301" t="s">
        <v>5560</v>
      </c>
      <c r="D4016" s="301" t="s">
        <v>5561</v>
      </c>
      <c r="E4016" s="301" t="s">
        <v>5559</v>
      </c>
      <c r="F4016" t="str">
        <f t="shared" si="62"/>
        <v>SRBOOMVEST-i; SR Vest og Toppen - Boområde 1: 4414-4572i</v>
      </c>
    </row>
    <row r="4017" spans="2:6" x14ac:dyDescent="0.25">
      <c r="B4017" t="s">
        <v>8064</v>
      </c>
      <c r="C4017" s="301" t="s">
        <v>5562</v>
      </c>
      <c r="D4017" s="301" t="s">
        <v>5563</v>
      </c>
      <c r="E4017" s="301" t="s">
        <v>5559</v>
      </c>
      <c r="F4017" t="str">
        <f t="shared" si="62"/>
        <v>SRBOOMVEST-j; SR Vest og Toppen - Boområde 1: 4414-4572j</v>
      </c>
    </row>
    <row r="4018" spans="2:6" x14ac:dyDescent="0.25">
      <c r="B4018" t="s">
        <v>8065</v>
      </c>
      <c r="C4018" s="301" t="s">
        <v>5564</v>
      </c>
      <c r="D4018" s="301" t="s">
        <v>5565</v>
      </c>
      <c r="E4018" s="301" t="s">
        <v>5566</v>
      </c>
      <c r="F4018" t="str">
        <f t="shared" si="62"/>
        <v>SRMATE; SR Materialeproduktion og formidling: 4415-4581</v>
      </c>
    </row>
    <row r="4019" spans="2:6" x14ac:dyDescent="0.25">
      <c r="B4019" t="s">
        <v>8052</v>
      </c>
      <c r="C4019" s="301" t="s">
        <v>5523</v>
      </c>
      <c r="D4019" s="301" t="s">
        <v>5524</v>
      </c>
      <c r="E4019" s="301" t="s">
        <v>5525</v>
      </c>
      <c r="F4019" t="str">
        <f t="shared" si="62"/>
        <v>SRSERV; SR Service og transport: 4411-4503</v>
      </c>
    </row>
    <row r="4020" spans="2:6" x14ac:dyDescent="0.25">
      <c r="B4020" t="s">
        <v>8056</v>
      </c>
      <c r="C4020" s="301" t="s">
        <v>5537</v>
      </c>
      <c r="D4020" s="301" t="s">
        <v>5538</v>
      </c>
      <c r="E4020" s="301" t="s">
        <v>5539</v>
      </c>
      <c r="F4020" t="str">
        <f t="shared" si="62"/>
        <v>SRSKOLEFTE; SR Efterskole - Skole (K): 4412-4534</v>
      </c>
    </row>
    <row r="4021" spans="2:6" x14ac:dyDescent="0.25">
      <c r="B4021" t="s">
        <v>8054</v>
      </c>
      <c r="C4021" s="301" t="s">
        <v>5531</v>
      </c>
      <c r="D4021" s="301" t="s">
        <v>5532</v>
      </c>
      <c r="E4021" s="301" t="s">
        <v>5533</v>
      </c>
      <c r="F4021" t="str">
        <f t="shared" si="62"/>
        <v>SRSKOLKONS; SR Skolekonsulenter skoleområdet: 4412-4531</v>
      </c>
    </row>
    <row r="4022" spans="2:6" x14ac:dyDescent="0.25">
      <c r="B4022" t="s">
        <v>10153</v>
      </c>
      <c r="C4022" s="301" t="s">
        <v>5540</v>
      </c>
      <c r="D4022" s="301" t="s">
        <v>5541</v>
      </c>
      <c r="E4022" s="301" t="s">
        <v>9794</v>
      </c>
      <c r="F4022" t="str">
        <f t="shared" si="62"/>
        <v>SRSKOLSFO; SR SFO: 4413-4539</v>
      </c>
    </row>
    <row r="4023" spans="2:6" x14ac:dyDescent="0.25">
      <c r="B4023" t="s">
        <v>8055</v>
      </c>
      <c r="C4023" s="301" t="s">
        <v>5534</v>
      </c>
      <c r="D4023" s="301" t="s">
        <v>5535</v>
      </c>
      <c r="E4023" s="301" t="s">
        <v>5536</v>
      </c>
      <c r="F4023" t="str">
        <f t="shared" si="62"/>
        <v>SRSKOLVOKS; SR Voksenskole (K): 4412-4532</v>
      </c>
    </row>
    <row r="4024" spans="2:6" x14ac:dyDescent="0.25">
      <c r="B4024" t="s">
        <v>8066</v>
      </c>
      <c r="C4024" s="301" t="s">
        <v>5568</v>
      </c>
      <c r="D4024" s="301" t="s">
        <v>5569</v>
      </c>
      <c r="E4024" s="301" t="s">
        <v>5570</v>
      </c>
      <c r="F4024" t="str">
        <f t="shared" si="62"/>
        <v>SRSPECKOMM; SR Kommuneaftaler / IDV: 4416-4597</v>
      </c>
    </row>
    <row r="4025" spans="2:6" x14ac:dyDescent="0.25">
      <c r="B4025" t="s">
        <v>10154</v>
      </c>
      <c r="C4025" s="301" t="s">
        <v>5571</v>
      </c>
      <c r="D4025" s="301" t="s">
        <v>9795</v>
      </c>
      <c r="E4025" s="301" t="s">
        <v>9796</v>
      </c>
      <c r="F4025" t="str">
        <f t="shared" si="62"/>
        <v>SRSPECNCL; SR NCL-team: 4416-4599</v>
      </c>
    </row>
    <row r="4026" spans="2:6" x14ac:dyDescent="0.25">
      <c r="B4026" t="s">
        <v>10155</v>
      </c>
      <c r="C4026" s="301" t="s">
        <v>5567</v>
      </c>
      <c r="D4026" s="301" t="s">
        <v>9797</v>
      </c>
      <c r="E4026" s="301" t="s">
        <v>9798</v>
      </c>
      <c r="F4026" t="str">
        <f t="shared" si="62"/>
        <v>SRSPECRÅDG; SR Rådgivning og kursus: 4415-4591</v>
      </c>
    </row>
    <row r="4027" spans="2:6" x14ac:dyDescent="0.25">
      <c r="B4027" t="s">
        <v>10156</v>
      </c>
      <c r="C4027" s="301" t="s">
        <v>5516</v>
      </c>
      <c r="D4027" s="301" t="s">
        <v>5517</v>
      </c>
      <c r="E4027" s="301" t="s">
        <v>8109</v>
      </c>
      <c r="F4027" t="str">
        <f t="shared" si="62"/>
        <v>SRSYNSREFS; SR Synscenter Refsnæs: 4411-4500</v>
      </c>
    </row>
    <row r="4028" spans="2:6" x14ac:dyDescent="0.25">
      <c r="B4028" t="s">
        <v>8051</v>
      </c>
      <c r="C4028" s="301" t="s">
        <v>5521</v>
      </c>
      <c r="D4028" s="301" t="s">
        <v>5522</v>
      </c>
      <c r="E4028" s="301" t="s">
        <v>302</v>
      </c>
      <c r="F4028" t="str">
        <f t="shared" si="62"/>
        <v>SRSYNSREFS-b; Synscenter Refsnæs: 4411-4501B</v>
      </c>
    </row>
    <row r="4029" spans="2:6" x14ac:dyDescent="0.25">
      <c r="B4029" t="s">
        <v>8047</v>
      </c>
      <c r="C4029" s="301">
        <v>8510077000</v>
      </c>
      <c r="D4029" s="301" t="s">
        <v>5512</v>
      </c>
      <c r="E4029" s="301" t="s">
        <v>5513</v>
      </c>
      <c r="F4029" t="str">
        <f t="shared" si="62"/>
        <v>SRSYNSREFS-p; ROBOBRAILLE 2: 8510077000</v>
      </c>
    </row>
    <row r="4030" spans="2:6" x14ac:dyDescent="0.25">
      <c r="B4030" t="s">
        <v>8049</v>
      </c>
      <c r="C4030" s="301">
        <v>2001027000</v>
      </c>
      <c r="D4030" s="301" t="s">
        <v>5512</v>
      </c>
      <c r="E4030" s="301" t="s">
        <v>5515</v>
      </c>
      <c r="F4030" t="str">
        <f t="shared" si="62"/>
        <v>SRSYNSREFS-p; Sommerskolen SV: 2001027000</v>
      </c>
    </row>
    <row r="4031" spans="2:6" x14ac:dyDescent="0.25">
      <c r="B4031" t="s">
        <v>8048</v>
      </c>
      <c r="C4031" s="301">
        <v>2001026000</v>
      </c>
      <c r="D4031" s="301" t="s">
        <v>5512</v>
      </c>
      <c r="E4031" s="301" t="s">
        <v>5514</v>
      </c>
      <c r="F4031" t="str">
        <f t="shared" si="62"/>
        <v>SRSYNSREFS-p; Sommerskolen: 2001026000</v>
      </c>
    </row>
    <row r="4032" spans="2:6" x14ac:dyDescent="0.25">
      <c r="B4032" t="s">
        <v>8021</v>
      </c>
      <c r="C4032" s="301" t="s">
        <v>5443</v>
      </c>
      <c r="D4032" s="301" t="s">
        <v>5444</v>
      </c>
      <c r="E4032" s="301" t="s">
        <v>5445</v>
      </c>
      <c r="F4032" t="str">
        <f t="shared" si="62"/>
        <v>SSA-ELEV (ALM); Social- og Sundhedsassistentelever (ALM): 651-6503</v>
      </c>
    </row>
    <row r="4033" spans="2:6" x14ac:dyDescent="0.25">
      <c r="B4033" t="s">
        <v>8022</v>
      </c>
      <c r="C4033" s="301" t="s">
        <v>5446</v>
      </c>
      <c r="D4033" s="301" t="s">
        <v>5447</v>
      </c>
      <c r="E4033" s="301" t="s">
        <v>5448</v>
      </c>
      <c r="F4033" t="str">
        <f t="shared" si="62"/>
        <v>SSA-ELEV (VOK); Social- og Sundhedsassistentelever (VOK): 651-6504</v>
      </c>
    </row>
    <row r="4034" spans="2:6" x14ac:dyDescent="0.25">
      <c r="B4034" t="s">
        <v>10157</v>
      </c>
      <c r="C4034" s="301" t="s">
        <v>9799</v>
      </c>
      <c r="D4034" s="301" t="s">
        <v>9800</v>
      </c>
      <c r="E4034" s="301" t="s">
        <v>9801</v>
      </c>
      <c r="F4034" t="str">
        <f t="shared" si="62"/>
        <v>STBEHANDL; Behandling: 3771-0008</v>
      </c>
    </row>
    <row r="4035" spans="2:6" x14ac:dyDescent="0.25">
      <c r="B4035" t="s">
        <v>9205</v>
      </c>
      <c r="C4035" s="301" t="s">
        <v>8672</v>
      </c>
      <c r="D4035" s="301" t="s">
        <v>8673</v>
      </c>
      <c r="E4035" s="301" t="s">
        <v>8674</v>
      </c>
      <c r="F4035" t="str">
        <f t="shared" si="62"/>
        <v>STBØRNUNGE; Børn og unge: 3771-0003</v>
      </c>
    </row>
    <row r="4036" spans="2:6" x14ac:dyDescent="0.25">
      <c r="B4036" t="s">
        <v>9203</v>
      </c>
      <c r="C4036" s="301" t="s">
        <v>8667</v>
      </c>
      <c r="D4036" s="301" t="s">
        <v>8668</v>
      </c>
      <c r="E4036" s="301" t="s">
        <v>8669</v>
      </c>
      <c r="F4036" t="str">
        <f t="shared" si="62"/>
        <v>STENODIABE; Steno Diabetes Center Sjælland: 3771-0001</v>
      </c>
    </row>
    <row r="4037" spans="2:6" x14ac:dyDescent="0.25">
      <c r="B4037" t="s">
        <v>9204</v>
      </c>
      <c r="C4037" s="301" t="s">
        <v>8670</v>
      </c>
      <c r="D4037" s="301" t="s">
        <v>8671</v>
      </c>
      <c r="E4037" s="301" t="s">
        <v>8669</v>
      </c>
      <c r="F4037" t="str">
        <f t="shared" si="62"/>
        <v>STENODIABE-b; Steno Diabetes Center Sjælland: 3771-0001b</v>
      </c>
    </row>
    <row r="4038" spans="2:6" x14ac:dyDescent="0.25">
      <c r="B4038" t="s">
        <v>10158</v>
      </c>
      <c r="C4038" s="301" t="s">
        <v>9802</v>
      </c>
      <c r="D4038" s="301" t="s">
        <v>9803</v>
      </c>
      <c r="E4038" s="301" t="s">
        <v>9804</v>
      </c>
      <c r="F4038" t="str">
        <f t="shared" si="62"/>
        <v>STFORSK; Forskning: 3771-0009</v>
      </c>
    </row>
    <row r="4039" spans="2:6" x14ac:dyDescent="0.25">
      <c r="B4039" t="s">
        <v>9207</v>
      </c>
      <c r="C4039" s="301" t="s">
        <v>8678</v>
      </c>
      <c r="D4039" s="301" t="s">
        <v>8679</v>
      </c>
      <c r="E4039" s="301" t="s">
        <v>8680</v>
      </c>
      <c r="F4039" t="str">
        <f t="shared" si="62"/>
        <v>STSAMMENHÆ; Sammenhængende indsats: 3771-0006</v>
      </c>
    </row>
    <row r="4040" spans="2:6" x14ac:dyDescent="0.25">
      <c r="B4040" t="s">
        <v>9206</v>
      </c>
      <c r="C4040" s="301" t="s">
        <v>8675</v>
      </c>
      <c r="D4040" s="301" t="s">
        <v>8676</v>
      </c>
      <c r="E4040" s="301" t="s">
        <v>8677</v>
      </c>
      <c r="F4040" t="str">
        <f t="shared" si="62"/>
        <v>STSÅRBARE; Sårbare patienter: 3771-0005</v>
      </c>
    </row>
    <row r="4041" spans="2:6" x14ac:dyDescent="0.25">
      <c r="B4041" t="s">
        <v>9208</v>
      </c>
      <c r="C4041" s="301" t="s">
        <v>8681</v>
      </c>
      <c r="D4041" s="301" t="s">
        <v>8682</v>
      </c>
      <c r="E4041" s="301" t="s">
        <v>8683</v>
      </c>
      <c r="F4041" t="str">
        <f t="shared" si="62"/>
        <v>STUDDANNEL; Uddannelse og kompetenceudvikling: 3771-0007</v>
      </c>
    </row>
    <row r="4042" spans="2:6" x14ac:dyDescent="0.25">
      <c r="B4042" t="s">
        <v>11579</v>
      </c>
      <c r="C4042" s="301" t="s">
        <v>10921</v>
      </c>
      <c r="D4042" s="301" t="s">
        <v>10922</v>
      </c>
      <c r="E4042" s="301" t="s">
        <v>10923</v>
      </c>
      <c r="F4042" t="str">
        <f t="shared" si="62"/>
        <v>TP37ÅR; Engangstillæg - 37 år: 701-802</v>
      </c>
    </row>
    <row r="4043" spans="2:6" x14ac:dyDescent="0.25">
      <c r="B4043" t="s">
        <v>8085</v>
      </c>
      <c r="C4043" s="301" t="s">
        <v>5614</v>
      </c>
      <c r="D4043" s="301" t="s">
        <v>5615</v>
      </c>
      <c r="E4043" s="301" t="s">
        <v>5616</v>
      </c>
      <c r="F4043" t="str">
        <f t="shared" ref="F4043:F4065" si="63">CONCATENATE(D4043,";"," ",E4043,":"," ",C4043)</f>
        <v>TPDANSKREG; Danske regioner - tjenestemandspension: 991-001</v>
      </c>
    </row>
    <row r="4044" spans="2:6" x14ac:dyDescent="0.25">
      <c r="B4044" t="s">
        <v>8072</v>
      </c>
      <c r="C4044" s="301" t="s">
        <v>5587</v>
      </c>
      <c r="D4044" s="301" t="s">
        <v>5588</v>
      </c>
      <c r="E4044" s="301" t="s">
        <v>5589</v>
      </c>
      <c r="F4044" t="str">
        <f t="shared" si="63"/>
        <v>TPE07FBP; Børne pension - Forsikrede - 010107: 701-801</v>
      </c>
    </row>
    <row r="4045" spans="2:6" x14ac:dyDescent="0.25">
      <c r="B4045" t="s">
        <v>8083</v>
      </c>
      <c r="C4045" s="301" t="s">
        <v>5612</v>
      </c>
      <c r="D4045" s="301" t="s">
        <v>5588</v>
      </c>
      <c r="E4045" s="301" t="s">
        <v>5589</v>
      </c>
      <c r="F4045" t="str">
        <f t="shared" si="63"/>
        <v>TPE07FBP; Børne pension - Forsikrede - 010107: 802-801</v>
      </c>
    </row>
    <row r="4046" spans="2:6" x14ac:dyDescent="0.25">
      <c r="B4046" t="s">
        <v>8069</v>
      </c>
      <c r="C4046" s="301" t="s">
        <v>5578</v>
      </c>
      <c r="D4046" s="301" t="s">
        <v>5579</v>
      </c>
      <c r="E4046" s="301" t="s">
        <v>5580</v>
      </c>
      <c r="F4046" t="str">
        <f t="shared" si="63"/>
        <v>TPE07FEP; Egen pension - Forsikrede - 010107: 701-501</v>
      </c>
    </row>
    <row r="4047" spans="2:6" x14ac:dyDescent="0.25">
      <c r="B4047" t="s">
        <v>8080</v>
      </c>
      <c r="C4047" s="301" t="s">
        <v>5607</v>
      </c>
      <c r="D4047" s="301" t="s">
        <v>5579</v>
      </c>
      <c r="E4047" s="301" t="s">
        <v>5580</v>
      </c>
      <c r="F4047" t="str">
        <f t="shared" si="63"/>
        <v>TPE07FEP; Egen pension - Forsikrede - 010107: 802-501</v>
      </c>
    </row>
    <row r="4048" spans="2:6" x14ac:dyDescent="0.25">
      <c r="B4048" t="s">
        <v>8067</v>
      </c>
      <c r="C4048" s="301" t="s">
        <v>5572</v>
      </c>
      <c r="D4048" s="301" t="s">
        <v>5573</v>
      </c>
      <c r="E4048" s="301" t="s">
        <v>5574</v>
      </c>
      <c r="F4048" t="str">
        <f t="shared" si="63"/>
        <v>TPE07FEPA; Egen pension (ass) - Forsikrede - 010107: 701-001</v>
      </c>
    </row>
    <row r="4049" spans="2:6" x14ac:dyDescent="0.25">
      <c r="B4049" t="s">
        <v>8074</v>
      </c>
      <c r="C4049" s="301" t="s">
        <v>5593</v>
      </c>
      <c r="D4049" s="301" t="s">
        <v>5573</v>
      </c>
      <c r="E4049" s="301" t="s">
        <v>5574</v>
      </c>
      <c r="F4049" t="str">
        <f t="shared" si="63"/>
        <v>TPE07FEPA; Egen pension (ass) - Forsikrede - 010107: 802-001</v>
      </c>
    </row>
    <row r="4050" spans="2:6" x14ac:dyDescent="0.25">
      <c r="B4050" t="s">
        <v>8073</v>
      </c>
      <c r="C4050" s="301" t="s">
        <v>5590</v>
      </c>
      <c r="D4050" s="301" t="s">
        <v>5591</v>
      </c>
      <c r="E4050" s="301" t="s">
        <v>5592</v>
      </c>
      <c r="F4050" t="str">
        <f t="shared" si="63"/>
        <v>TPE07FEPP; Egen pension (pl.) - Forsikrede - 010107: 701-901</v>
      </c>
    </row>
    <row r="4051" spans="2:6" x14ac:dyDescent="0.25">
      <c r="B4051" t="s">
        <v>8084</v>
      </c>
      <c r="C4051" s="301" t="s">
        <v>5613</v>
      </c>
      <c r="D4051" s="301" t="s">
        <v>5591</v>
      </c>
      <c r="E4051" s="301" t="s">
        <v>5592</v>
      </c>
      <c r="F4051" t="str">
        <f t="shared" si="63"/>
        <v>TPE07FEPP; Egen pension (pl.) - Forsikrede - 010107: 802-901</v>
      </c>
    </row>
    <row r="4052" spans="2:6" x14ac:dyDescent="0.25">
      <c r="B4052" t="s">
        <v>8070</v>
      </c>
      <c r="C4052" s="301" t="s">
        <v>5581</v>
      </c>
      <c r="D4052" s="301" t="s">
        <v>5582</v>
      </c>
      <c r="E4052" s="301" t="s">
        <v>5583</v>
      </c>
      <c r="F4052" t="str">
        <f t="shared" si="63"/>
        <v>TPE07FOP; Opsat pension - Forsikrede - 010107: 701-601</v>
      </c>
    </row>
    <row r="4053" spans="2:6" x14ac:dyDescent="0.25">
      <c r="B4053" t="s">
        <v>8081</v>
      </c>
      <c r="C4053" s="301" t="s">
        <v>5610</v>
      </c>
      <c r="D4053" s="301" t="s">
        <v>5582</v>
      </c>
      <c r="E4053" s="301" t="s">
        <v>5583</v>
      </c>
      <c r="F4053" t="str">
        <f t="shared" si="63"/>
        <v>TPE07FOP; Opsat pension - Forsikrede - 010107: 802-601</v>
      </c>
    </row>
    <row r="4054" spans="2:6" x14ac:dyDescent="0.25">
      <c r="B4054" t="s">
        <v>8068</v>
      </c>
      <c r="C4054" s="301" t="s">
        <v>5575</v>
      </c>
      <c r="D4054" s="301" t="s">
        <v>5576</v>
      </c>
      <c r="E4054" s="301" t="s">
        <v>5577</v>
      </c>
      <c r="F4054" t="str">
        <f t="shared" si="63"/>
        <v>TPE07FOÆP; Opsat ægtefælle pension - Forsik.-010107: 701-201</v>
      </c>
    </row>
    <row r="4055" spans="2:6" x14ac:dyDescent="0.25">
      <c r="B4055" t="s">
        <v>8076</v>
      </c>
      <c r="C4055" s="301" t="s">
        <v>5597</v>
      </c>
      <c r="D4055" s="301" t="s">
        <v>5576</v>
      </c>
      <c r="E4055" s="301" t="s">
        <v>5577</v>
      </c>
      <c r="F4055" t="str">
        <f t="shared" si="63"/>
        <v>TPE07FOÆP; Opsat ægtefælle pension - Forsik.-010107: 802-201</v>
      </c>
    </row>
    <row r="4056" spans="2:6" x14ac:dyDescent="0.25">
      <c r="B4056" t="s">
        <v>8071</v>
      </c>
      <c r="C4056" s="301" t="s">
        <v>5584</v>
      </c>
      <c r="D4056" s="301" t="s">
        <v>5585</v>
      </c>
      <c r="E4056" s="301" t="s">
        <v>5586</v>
      </c>
      <c r="F4056" t="str">
        <f t="shared" si="63"/>
        <v>TPE07FÆP; Ægtefælle pension - Forsikrede - 010107: 701-701</v>
      </c>
    </row>
    <row r="4057" spans="2:6" x14ac:dyDescent="0.25">
      <c r="B4057" t="s">
        <v>8082</v>
      </c>
      <c r="C4057" s="301" t="s">
        <v>5611</v>
      </c>
      <c r="D4057" s="301" t="s">
        <v>5585</v>
      </c>
      <c r="E4057" s="301" t="s">
        <v>5586</v>
      </c>
      <c r="F4057" t="str">
        <f t="shared" si="63"/>
        <v>TPE07FÆP; Ægtefælle pension - Forsikrede - 010107: 802-701</v>
      </c>
    </row>
    <row r="4058" spans="2:6" x14ac:dyDescent="0.25">
      <c r="B4058" t="s">
        <v>9264</v>
      </c>
      <c r="C4058" s="301" t="s">
        <v>5608</v>
      </c>
      <c r="D4058" s="301" t="s">
        <v>5609</v>
      </c>
      <c r="E4058" s="301" t="s">
        <v>8689</v>
      </c>
      <c r="F4058" t="str">
        <f t="shared" si="63"/>
        <v>TPF07FBP; Børne pension - Forsikrede før 010107: 802-510</v>
      </c>
    </row>
    <row r="4059" spans="2:6" x14ac:dyDescent="0.25">
      <c r="B4059" t="s">
        <v>8075</v>
      </c>
      <c r="C4059" s="301" t="s">
        <v>5594</v>
      </c>
      <c r="D4059" s="301" t="s">
        <v>5595</v>
      </c>
      <c r="E4059" s="301" t="s">
        <v>5596</v>
      </c>
      <c r="F4059" t="str">
        <f t="shared" si="63"/>
        <v>TPF07FEP; Egen pension - Forsikrede: 802-110</v>
      </c>
    </row>
    <row r="4060" spans="2:6" x14ac:dyDescent="0.25">
      <c r="B4060" t="s">
        <v>8077</v>
      </c>
      <c r="C4060" s="301" t="s">
        <v>5598</v>
      </c>
      <c r="D4060" s="301" t="s">
        <v>5599</v>
      </c>
      <c r="E4060" s="301" t="s">
        <v>5600</v>
      </c>
      <c r="F4060" t="str">
        <f t="shared" si="63"/>
        <v>TPF07FOP; Opsat pension - Forsikrede: 802-210</v>
      </c>
    </row>
    <row r="4061" spans="2:6" x14ac:dyDescent="0.25">
      <c r="B4061" t="s">
        <v>8079</v>
      </c>
      <c r="C4061" s="301" t="s">
        <v>5604</v>
      </c>
      <c r="D4061" s="301" t="s">
        <v>5605</v>
      </c>
      <c r="E4061" s="301" t="s">
        <v>5606</v>
      </c>
      <c r="F4061" t="str">
        <f t="shared" si="63"/>
        <v>TPF07FOÆP; Opsat ægtefælle pension - Forsikrede: 802-410</v>
      </c>
    </row>
    <row r="4062" spans="2:6" x14ac:dyDescent="0.25">
      <c r="B4062" t="s">
        <v>8078</v>
      </c>
      <c r="C4062" s="301" t="s">
        <v>5601</v>
      </c>
      <c r="D4062" s="301" t="s">
        <v>5602</v>
      </c>
      <c r="E4062" s="301" t="s">
        <v>5603</v>
      </c>
      <c r="F4062" t="str">
        <f t="shared" si="63"/>
        <v>TPF07FÆP; Ægtefælle pension - Forsikrede: 802-310</v>
      </c>
    </row>
    <row r="4063" spans="2:6" x14ac:dyDescent="0.25">
      <c r="B4063" t="s">
        <v>7174</v>
      </c>
      <c r="C4063" s="301" t="s">
        <v>4160</v>
      </c>
      <c r="D4063" s="301" t="s">
        <v>4161</v>
      </c>
      <c r="E4063" s="301" t="s">
        <v>4162</v>
      </c>
      <c r="F4063" t="str">
        <f t="shared" si="63"/>
        <v>TPREGTOG; Regionstog - tjenestemandspension: 501-5105</v>
      </c>
    </row>
    <row r="4064" spans="2:6" x14ac:dyDescent="0.25">
      <c r="B4064" t="s">
        <v>8035</v>
      </c>
      <c r="C4064" s="304" t="s">
        <v>5476</v>
      </c>
      <c r="D4064" s="301" t="s">
        <v>5477</v>
      </c>
      <c r="E4064" s="301" t="s">
        <v>5478</v>
      </c>
      <c r="F4064" t="str">
        <f t="shared" si="63"/>
        <v>UnderStø(tj); Supplementsunderstøt.. og Råd.løn (egen): 802-6905-6</v>
      </c>
    </row>
    <row r="4065" spans="2:6" ht="15.75" thickBot="1" x14ac:dyDescent="0.3">
      <c r="B4065" t="s">
        <v>8036</v>
      </c>
      <c r="C4065" s="338" t="s">
        <v>5479</v>
      </c>
      <c r="D4065" s="312" t="s">
        <v>5480</v>
      </c>
      <c r="E4065" s="312" t="s">
        <v>5481</v>
      </c>
      <c r="F4065" t="str">
        <f t="shared" si="63"/>
        <v>UndeStøÆ(tj); Supplementsunderstøt. og Råd.løn (ægte): 802-6905-7</v>
      </c>
    </row>
  </sheetData>
  <autoFilter ref="B10:F10" xr:uid="{00000000-0009-0000-0000-000002000000}">
    <sortState xmlns:xlrd2="http://schemas.microsoft.com/office/spreadsheetml/2017/richdata2" ref="B11:F4066">
      <sortCondition ref="B1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5:R356"/>
  <sheetViews>
    <sheetView showGridLines="0" showRowColHeaders="0" zoomScale="70" zoomScaleNormal="70" workbookViewId="0">
      <selection activeCell="C10" sqref="C10:E10"/>
    </sheetView>
  </sheetViews>
  <sheetFormatPr defaultColWidth="9.140625" defaultRowHeight="12.75" x14ac:dyDescent="0.2"/>
  <cols>
    <col min="1" max="1" width="16.85546875" style="86" customWidth="1"/>
    <col min="2" max="2" width="9" style="86" customWidth="1"/>
    <col min="3" max="3" width="26.7109375" style="86" customWidth="1"/>
    <col min="4" max="4" width="14" style="86" customWidth="1"/>
    <col min="5" max="5" width="19.85546875" style="86" customWidth="1"/>
    <col min="6" max="6" width="30" style="86" customWidth="1"/>
    <col min="7" max="7" width="9.5703125" style="86" customWidth="1"/>
    <col min="8" max="10" width="17.7109375" style="86" customWidth="1"/>
    <col min="11" max="11" width="8.28515625" style="86" customWidth="1"/>
    <col min="12" max="12" width="12.140625" style="86" hidden="1" customWidth="1"/>
    <col min="13" max="13" width="22.7109375" style="86" hidden="1" customWidth="1"/>
    <col min="14" max="14" width="10.42578125" style="86" hidden="1" customWidth="1"/>
    <col min="15" max="15" width="9.140625" style="86" hidden="1" customWidth="1"/>
    <col min="16" max="16" width="43.140625" style="86" hidden="1" customWidth="1"/>
    <col min="17" max="17" width="29" style="86" bestFit="1" customWidth="1"/>
    <col min="18" max="18" width="9.140625" style="86" hidden="1" customWidth="1"/>
    <col min="19" max="16384" width="9.140625" style="86"/>
  </cols>
  <sheetData>
    <row r="5" spans="1:18" ht="24.75" x14ac:dyDescent="0.2">
      <c r="F5" s="566"/>
      <c r="G5" s="566"/>
      <c r="H5" s="566"/>
      <c r="I5" s="566"/>
      <c r="J5" s="566"/>
      <c r="K5" s="200"/>
    </row>
    <row r="6" spans="1:18" ht="19.5" x14ac:dyDescent="0.25">
      <c r="F6" s="567"/>
      <c r="G6" s="567"/>
      <c r="H6" s="567"/>
      <c r="I6" s="567"/>
      <c r="J6" s="567"/>
      <c r="K6" s="201"/>
    </row>
    <row r="7" spans="1:18" ht="19.5" x14ac:dyDescent="0.25">
      <c r="F7" s="201"/>
      <c r="G7" s="201"/>
      <c r="H7" s="201"/>
      <c r="I7" s="201"/>
      <c r="J7" s="201"/>
      <c r="K7" s="201"/>
    </row>
    <row r="8" spans="1:18" ht="9.9499999999999993" customHeight="1" x14ac:dyDescent="0.25">
      <c r="F8" s="201"/>
      <c r="G8" s="201"/>
      <c r="H8" s="201"/>
      <c r="I8" s="201"/>
      <c r="J8" s="201"/>
      <c r="K8" s="201"/>
    </row>
    <row r="9" spans="1:18" ht="18" x14ac:dyDescent="0.25">
      <c r="A9" s="87"/>
      <c r="B9" s="88"/>
      <c r="C9" s="88"/>
      <c r="D9" s="89"/>
      <c r="E9" s="568" t="s">
        <v>0</v>
      </c>
      <c r="F9" s="568"/>
      <c r="G9" s="88"/>
      <c r="H9" s="90"/>
      <c r="I9" s="90"/>
      <c r="J9" s="90"/>
      <c r="K9" s="91"/>
    </row>
    <row r="10" spans="1:18" ht="30" customHeight="1" x14ac:dyDescent="0.2">
      <c r="A10" s="525" t="s">
        <v>1</v>
      </c>
      <c r="B10" s="526"/>
      <c r="C10" s="569"/>
      <c r="D10" s="569"/>
      <c r="E10" s="569"/>
      <c r="F10" s="92" t="s">
        <v>22</v>
      </c>
      <c r="G10" s="570"/>
      <c r="H10" s="570"/>
      <c r="I10" s="570"/>
      <c r="J10" s="570"/>
      <c r="K10" s="93"/>
      <c r="R10" s="86" t="s">
        <v>23</v>
      </c>
    </row>
    <row r="11" spans="1:18" ht="2.4500000000000002" customHeight="1" x14ac:dyDescent="0.2">
      <c r="A11" s="94"/>
      <c r="B11" s="95"/>
      <c r="C11" s="96"/>
      <c r="D11" s="96"/>
      <c r="E11" s="96"/>
      <c r="F11" s="97"/>
      <c r="G11" s="98"/>
      <c r="H11" s="98"/>
      <c r="I11" s="98"/>
      <c r="J11" s="98"/>
      <c r="K11" s="93"/>
    </row>
    <row r="12" spans="1:18" ht="38.25" customHeight="1" x14ac:dyDescent="0.2">
      <c r="A12" s="571" t="s">
        <v>24</v>
      </c>
      <c r="B12" s="572"/>
      <c r="C12" s="573"/>
      <c r="D12" s="573"/>
      <c r="E12" s="573"/>
      <c r="F12" s="99" t="s">
        <v>25</v>
      </c>
      <c r="G12" s="570"/>
      <c r="H12" s="570"/>
      <c r="I12" s="570"/>
      <c r="J12" s="570"/>
      <c r="K12" s="100"/>
    </row>
    <row r="13" spans="1:18" ht="2.4500000000000002" customHeight="1" x14ac:dyDescent="0.25">
      <c r="A13" s="101"/>
      <c r="B13" s="102"/>
      <c r="C13" s="103"/>
      <c r="D13" s="103"/>
      <c r="E13" s="103"/>
      <c r="F13" s="104"/>
      <c r="G13" s="98"/>
      <c r="H13" s="98"/>
      <c r="I13" s="98"/>
      <c r="J13" s="98"/>
      <c r="K13" s="100"/>
    </row>
    <row r="14" spans="1:18" ht="30" customHeight="1" x14ac:dyDescent="0.3">
      <c r="A14" s="574" t="s">
        <v>26</v>
      </c>
      <c r="B14" s="575"/>
      <c r="C14" s="569"/>
      <c r="D14" s="569"/>
      <c r="E14" s="569"/>
      <c r="F14" s="92" t="s">
        <v>27</v>
      </c>
      <c r="G14" s="576"/>
      <c r="H14" s="576"/>
      <c r="I14" s="576"/>
      <c r="J14" s="576"/>
      <c r="K14" s="100"/>
    </row>
    <row r="15" spans="1:18" ht="2.4500000000000002" customHeight="1" x14ac:dyDescent="0.3">
      <c r="A15" s="574"/>
      <c r="B15" s="575"/>
      <c r="C15" s="569"/>
      <c r="D15" s="569"/>
      <c r="E15" s="569"/>
      <c r="F15" s="97"/>
      <c r="G15" s="105"/>
      <c r="H15" s="105"/>
      <c r="I15" s="105"/>
      <c r="J15" s="105"/>
      <c r="K15" s="100"/>
    </row>
    <row r="16" spans="1:18" ht="23.25" customHeight="1" x14ac:dyDescent="0.3">
      <c r="A16" s="574"/>
      <c r="B16" s="575"/>
      <c r="C16" s="569"/>
      <c r="D16" s="569"/>
      <c r="E16" s="569"/>
      <c r="F16" s="199" t="s">
        <v>28</v>
      </c>
      <c r="G16" s="576"/>
      <c r="H16" s="576"/>
      <c r="I16" s="576"/>
      <c r="J16" s="576"/>
      <c r="K16" s="100"/>
    </row>
    <row r="17" spans="1:17" ht="2.4500000000000002" customHeight="1" x14ac:dyDescent="0.3">
      <c r="A17" s="106"/>
      <c r="B17" s="107"/>
      <c r="C17" s="108"/>
      <c r="D17" s="108"/>
      <c r="E17" s="108"/>
      <c r="F17" s="109"/>
      <c r="G17" s="110"/>
      <c r="H17" s="110"/>
      <c r="I17" s="110"/>
      <c r="J17" s="110"/>
      <c r="K17" s="111"/>
    </row>
    <row r="18" spans="1:17" ht="6.95" customHeight="1" x14ac:dyDescent="0.2">
      <c r="A18" s="112"/>
      <c r="C18" s="113"/>
      <c r="D18" s="113"/>
      <c r="E18" s="113"/>
      <c r="F18" s="113"/>
      <c r="G18" s="113"/>
      <c r="H18" s="113"/>
      <c r="I18" s="113"/>
      <c r="J18" s="113"/>
      <c r="K18" s="113"/>
    </row>
    <row r="19" spans="1:17" ht="31.7" customHeight="1" x14ac:dyDescent="0.25">
      <c r="A19" s="114" t="s">
        <v>3</v>
      </c>
      <c r="B19" s="577" t="s">
        <v>29</v>
      </c>
      <c r="C19" s="578"/>
      <c r="D19" s="578"/>
      <c r="E19" s="579"/>
      <c r="F19" s="577" t="s">
        <v>30</v>
      </c>
      <c r="G19" s="580"/>
      <c r="H19" s="556" t="s">
        <v>31</v>
      </c>
      <c r="I19" s="556"/>
      <c r="J19" s="557" t="s">
        <v>8</v>
      </c>
      <c r="K19" s="559" t="s">
        <v>32</v>
      </c>
    </row>
    <row r="20" spans="1:17" ht="15.75" customHeight="1" x14ac:dyDescent="0.2">
      <c r="A20" s="412" t="s">
        <v>5</v>
      </c>
      <c r="B20" s="561" t="s">
        <v>33</v>
      </c>
      <c r="C20" s="562"/>
      <c r="D20" s="562"/>
      <c r="E20" s="563"/>
      <c r="F20" s="564"/>
      <c r="G20" s="565"/>
      <c r="H20" s="115" t="s">
        <v>6</v>
      </c>
      <c r="I20" s="116" t="s">
        <v>7</v>
      </c>
      <c r="J20" s="558"/>
      <c r="K20" s="560"/>
    </row>
    <row r="21" spans="1:17" ht="35.25" customHeight="1" x14ac:dyDescent="0.25">
      <c r="A21" s="117"/>
      <c r="B21" s="550"/>
      <c r="C21" s="550"/>
      <c r="D21" s="550"/>
      <c r="E21" s="550"/>
      <c r="F21" s="550"/>
      <c r="G21" s="550"/>
      <c r="H21" s="118"/>
      <c r="I21" s="118"/>
      <c r="J21" s="352"/>
      <c r="K21" s="119"/>
      <c r="Q21" s="86">
        <f>IF($K21="",IF(H21&gt;0,$R$10,IF(I21&gt;0,$R$10,IF(J21&gt;0,$R$10,0))),"")</f>
        <v>0</v>
      </c>
    </row>
    <row r="22" spans="1:17" ht="35.25" customHeight="1" x14ac:dyDescent="0.25">
      <c r="A22" s="117"/>
      <c r="B22" s="555"/>
      <c r="C22" s="555"/>
      <c r="D22" s="555"/>
      <c r="E22" s="555"/>
      <c r="F22" s="550"/>
      <c r="G22" s="550"/>
      <c r="H22" s="118"/>
      <c r="I22" s="118"/>
      <c r="J22" s="352"/>
      <c r="K22" s="119"/>
      <c r="Q22" s="86">
        <f>IF($K22="",IF(H22&gt;0,$R$10,IF(I22&gt;0,$R$10,IF(J22&gt;0,$R$10,0))),"")</f>
        <v>0</v>
      </c>
    </row>
    <row r="23" spans="1:17" ht="35.25" customHeight="1" x14ac:dyDescent="0.25">
      <c r="A23" s="117"/>
      <c r="B23" s="550"/>
      <c r="C23" s="550"/>
      <c r="D23" s="550"/>
      <c r="E23" s="550"/>
      <c r="F23" s="550"/>
      <c r="G23" s="550"/>
      <c r="H23" s="118"/>
      <c r="I23" s="118"/>
      <c r="J23" s="352"/>
      <c r="K23" s="119"/>
      <c r="Q23" s="86">
        <f t="shared" ref="Q23:Q40" si="0">IF($K23="",IF(H23&gt;0,$R$10,IF(I23&gt;0,$R$10,IF(J23&gt;0,$R$10,0))),"")</f>
        <v>0</v>
      </c>
    </row>
    <row r="24" spans="1:17" ht="35.25" customHeight="1" x14ac:dyDescent="0.25">
      <c r="A24" s="117"/>
      <c r="B24" s="550"/>
      <c r="C24" s="550"/>
      <c r="D24" s="550"/>
      <c r="E24" s="550"/>
      <c r="F24" s="550"/>
      <c r="G24" s="550"/>
      <c r="H24" s="118"/>
      <c r="I24" s="118"/>
      <c r="J24" s="352"/>
      <c r="K24" s="119"/>
      <c r="Q24" s="86">
        <f t="shared" si="0"/>
        <v>0</v>
      </c>
    </row>
    <row r="25" spans="1:17" ht="35.25" customHeight="1" x14ac:dyDescent="0.25">
      <c r="A25" s="117"/>
      <c r="B25" s="550"/>
      <c r="C25" s="550"/>
      <c r="D25" s="550"/>
      <c r="E25" s="550"/>
      <c r="F25" s="550"/>
      <c r="G25" s="550"/>
      <c r="H25" s="118"/>
      <c r="I25" s="118"/>
      <c r="J25" s="352"/>
      <c r="K25" s="119"/>
      <c r="Q25" s="86">
        <f t="shared" si="0"/>
        <v>0</v>
      </c>
    </row>
    <row r="26" spans="1:17" ht="35.25" customHeight="1" x14ac:dyDescent="0.25">
      <c r="A26" s="117"/>
      <c r="B26" s="550"/>
      <c r="C26" s="550"/>
      <c r="D26" s="550"/>
      <c r="E26" s="550"/>
      <c r="F26" s="550"/>
      <c r="G26" s="550"/>
      <c r="H26" s="118"/>
      <c r="I26" s="118"/>
      <c r="J26" s="352"/>
      <c r="K26" s="119"/>
      <c r="Q26" s="86">
        <f t="shared" si="0"/>
        <v>0</v>
      </c>
    </row>
    <row r="27" spans="1:17" ht="35.25" customHeight="1" x14ac:dyDescent="0.25">
      <c r="A27" s="117"/>
      <c r="B27" s="550"/>
      <c r="C27" s="550"/>
      <c r="D27" s="550"/>
      <c r="E27" s="550"/>
      <c r="F27" s="550"/>
      <c r="G27" s="550"/>
      <c r="H27" s="118"/>
      <c r="I27" s="118"/>
      <c r="J27" s="352"/>
      <c r="K27" s="119"/>
      <c r="Q27" s="86">
        <f t="shared" si="0"/>
        <v>0</v>
      </c>
    </row>
    <row r="28" spans="1:17" ht="35.25" customHeight="1" x14ac:dyDescent="0.25">
      <c r="A28" s="117"/>
      <c r="B28" s="550"/>
      <c r="C28" s="550"/>
      <c r="D28" s="550"/>
      <c r="E28" s="550"/>
      <c r="F28" s="550"/>
      <c r="G28" s="550"/>
      <c r="H28" s="118"/>
      <c r="I28" s="118"/>
      <c r="J28" s="352"/>
      <c r="K28" s="119"/>
      <c r="Q28" s="86">
        <f t="shared" si="0"/>
        <v>0</v>
      </c>
    </row>
    <row r="29" spans="1:17" ht="35.25" customHeight="1" x14ac:dyDescent="0.25">
      <c r="A29" s="117"/>
      <c r="B29" s="550"/>
      <c r="C29" s="550"/>
      <c r="D29" s="550"/>
      <c r="E29" s="550"/>
      <c r="F29" s="550"/>
      <c r="G29" s="550"/>
      <c r="H29" s="118"/>
      <c r="I29" s="118"/>
      <c r="J29" s="352"/>
      <c r="K29" s="119"/>
      <c r="Q29" s="86">
        <f t="shared" si="0"/>
        <v>0</v>
      </c>
    </row>
    <row r="30" spans="1:17" ht="35.25" customHeight="1" x14ac:dyDescent="0.25">
      <c r="A30" s="117"/>
      <c r="B30" s="550"/>
      <c r="C30" s="550"/>
      <c r="D30" s="550"/>
      <c r="E30" s="550"/>
      <c r="F30" s="550"/>
      <c r="G30" s="550"/>
      <c r="H30" s="118"/>
      <c r="I30" s="118"/>
      <c r="J30" s="352"/>
      <c r="K30" s="119"/>
      <c r="Q30" s="86">
        <f t="shared" si="0"/>
        <v>0</v>
      </c>
    </row>
    <row r="31" spans="1:17" ht="35.25" customHeight="1" x14ac:dyDescent="0.25">
      <c r="A31" s="117"/>
      <c r="B31" s="550"/>
      <c r="C31" s="550"/>
      <c r="D31" s="550"/>
      <c r="E31" s="550"/>
      <c r="F31" s="550"/>
      <c r="G31" s="550"/>
      <c r="H31" s="118"/>
      <c r="I31" s="118"/>
      <c r="J31" s="352"/>
      <c r="K31" s="119"/>
      <c r="Q31" s="86">
        <f t="shared" si="0"/>
        <v>0</v>
      </c>
    </row>
    <row r="32" spans="1:17" ht="35.25" customHeight="1" x14ac:dyDescent="0.25">
      <c r="A32" s="117"/>
      <c r="B32" s="550"/>
      <c r="C32" s="550"/>
      <c r="D32" s="550"/>
      <c r="E32" s="550"/>
      <c r="F32" s="550"/>
      <c r="G32" s="550"/>
      <c r="H32" s="118"/>
      <c r="I32" s="118"/>
      <c r="J32" s="352"/>
      <c r="K32" s="119"/>
      <c r="Q32" s="86">
        <f t="shared" si="0"/>
        <v>0</v>
      </c>
    </row>
    <row r="33" spans="1:17" ht="35.25" customHeight="1" x14ac:dyDescent="0.25">
      <c r="A33" s="117"/>
      <c r="B33" s="550"/>
      <c r="C33" s="550"/>
      <c r="D33" s="550"/>
      <c r="E33" s="550"/>
      <c r="F33" s="550"/>
      <c r="G33" s="550"/>
      <c r="H33" s="118"/>
      <c r="I33" s="118"/>
      <c r="J33" s="352"/>
      <c r="K33" s="119"/>
      <c r="Q33" s="86">
        <f t="shared" si="0"/>
        <v>0</v>
      </c>
    </row>
    <row r="34" spans="1:17" ht="35.25" customHeight="1" x14ac:dyDescent="0.25">
      <c r="A34" s="117"/>
      <c r="B34" s="550"/>
      <c r="C34" s="550"/>
      <c r="D34" s="550"/>
      <c r="E34" s="550"/>
      <c r="F34" s="550"/>
      <c r="G34" s="550"/>
      <c r="H34" s="118"/>
      <c r="I34" s="118"/>
      <c r="J34" s="352"/>
      <c r="K34" s="119"/>
      <c r="Q34" s="86">
        <f t="shared" si="0"/>
        <v>0</v>
      </c>
    </row>
    <row r="35" spans="1:17" ht="35.25" customHeight="1" x14ac:dyDescent="0.25">
      <c r="A35" s="117"/>
      <c r="B35" s="550"/>
      <c r="C35" s="550"/>
      <c r="D35" s="550"/>
      <c r="E35" s="550"/>
      <c r="F35" s="550"/>
      <c r="G35" s="550"/>
      <c r="H35" s="118"/>
      <c r="I35" s="118"/>
      <c r="J35" s="352"/>
      <c r="K35" s="119"/>
      <c r="Q35" s="86">
        <f t="shared" si="0"/>
        <v>0</v>
      </c>
    </row>
    <row r="36" spans="1:17" ht="35.25" customHeight="1" x14ac:dyDescent="0.25">
      <c r="A36" s="117"/>
      <c r="B36" s="550"/>
      <c r="C36" s="550"/>
      <c r="D36" s="550"/>
      <c r="E36" s="550"/>
      <c r="F36" s="550"/>
      <c r="G36" s="550"/>
      <c r="H36" s="118"/>
      <c r="I36" s="118"/>
      <c r="J36" s="352"/>
      <c r="K36" s="119"/>
      <c r="Q36" s="86">
        <f t="shared" si="0"/>
        <v>0</v>
      </c>
    </row>
    <row r="37" spans="1:17" ht="35.25" customHeight="1" x14ac:dyDescent="0.25">
      <c r="A37" s="117"/>
      <c r="B37" s="550"/>
      <c r="C37" s="550"/>
      <c r="D37" s="550"/>
      <c r="E37" s="550"/>
      <c r="F37" s="550"/>
      <c r="G37" s="550"/>
      <c r="H37" s="118"/>
      <c r="I37" s="118"/>
      <c r="J37" s="352"/>
      <c r="K37" s="119"/>
      <c r="Q37" s="86">
        <f t="shared" si="0"/>
        <v>0</v>
      </c>
    </row>
    <row r="38" spans="1:17" ht="35.25" customHeight="1" x14ac:dyDescent="0.25">
      <c r="A38" s="117"/>
      <c r="B38" s="550"/>
      <c r="C38" s="550"/>
      <c r="D38" s="550"/>
      <c r="E38" s="550"/>
      <c r="F38" s="550"/>
      <c r="G38" s="550"/>
      <c r="H38" s="118"/>
      <c r="I38" s="118"/>
      <c r="J38" s="352"/>
      <c r="K38" s="119"/>
      <c r="Q38" s="86">
        <f t="shared" si="0"/>
        <v>0</v>
      </c>
    </row>
    <row r="39" spans="1:17" ht="35.25" customHeight="1" x14ac:dyDescent="0.25">
      <c r="A39" s="117"/>
      <c r="B39" s="550"/>
      <c r="C39" s="550"/>
      <c r="D39" s="550"/>
      <c r="E39" s="550"/>
      <c r="F39" s="550"/>
      <c r="G39" s="550"/>
      <c r="H39" s="118"/>
      <c r="I39" s="118"/>
      <c r="J39" s="352"/>
      <c r="K39" s="119"/>
      <c r="Q39" s="86">
        <f t="shared" si="0"/>
        <v>0</v>
      </c>
    </row>
    <row r="40" spans="1:17" ht="35.25" customHeight="1" x14ac:dyDescent="0.25">
      <c r="A40" s="117"/>
      <c r="B40" s="550"/>
      <c r="C40" s="550"/>
      <c r="D40" s="550"/>
      <c r="E40" s="550"/>
      <c r="F40" s="550"/>
      <c r="G40" s="550"/>
      <c r="H40" s="118"/>
      <c r="I40" s="118"/>
      <c r="J40" s="352"/>
      <c r="K40" s="119"/>
      <c r="Q40" s="86">
        <f t="shared" si="0"/>
        <v>0</v>
      </c>
    </row>
    <row r="41" spans="1:17" ht="15" x14ac:dyDescent="0.2">
      <c r="A41" s="345" t="s">
        <v>10</v>
      </c>
      <c r="B41" s="120"/>
      <c r="C41" s="120"/>
      <c r="D41" s="120"/>
      <c r="E41" s="120"/>
      <c r="F41" s="120"/>
      <c r="G41" s="121"/>
      <c r="H41" s="122" t="s">
        <v>11</v>
      </c>
      <c r="I41" s="123" t="s">
        <v>12</v>
      </c>
      <c r="J41" s="551" t="s">
        <v>34</v>
      </c>
      <c r="K41" s="124"/>
    </row>
    <row r="42" spans="1:17" ht="17.25" customHeight="1" x14ac:dyDescent="0.2">
      <c r="A42" s="552" t="s">
        <v>14</v>
      </c>
      <c r="B42" s="553"/>
      <c r="C42" s="553"/>
      <c r="D42" s="553"/>
      <c r="E42" s="553"/>
      <c r="F42" s="553"/>
      <c r="G42" s="554"/>
      <c r="H42" s="125" t="s">
        <v>15</v>
      </c>
      <c r="I42" s="126" t="s">
        <v>15</v>
      </c>
      <c r="J42" s="551"/>
      <c r="K42" s="127"/>
    </row>
    <row r="43" spans="1:17" ht="19.5" customHeight="1" x14ac:dyDescent="0.2">
      <c r="A43" s="351" t="s">
        <v>11686</v>
      </c>
      <c r="B43" s="128"/>
      <c r="C43" s="128"/>
      <c r="D43" s="128"/>
      <c r="E43" s="129"/>
      <c r="F43" s="129"/>
      <c r="G43" s="130"/>
      <c r="H43" s="539">
        <f>SUM(H21:H40)</f>
        <v>0</v>
      </c>
      <c r="I43" s="541">
        <f>SUM(I21:I40)</f>
        <v>0</v>
      </c>
      <c r="J43" s="543">
        <f>SUM(J21:J40)</f>
        <v>0</v>
      </c>
      <c r="K43" s="545" t="s">
        <v>13</v>
      </c>
    </row>
    <row r="44" spans="1:17" ht="15" customHeight="1" x14ac:dyDescent="0.2">
      <c r="A44" s="547" t="s">
        <v>16</v>
      </c>
      <c r="B44" s="548"/>
      <c r="C44" s="349">
        <v>3.94</v>
      </c>
      <c r="D44" s="549" t="s">
        <v>17</v>
      </c>
      <c r="E44" s="549"/>
      <c r="F44" s="350">
        <v>2.2799999999999998</v>
      </c>
      <c r="G44" s="131"/>
      <c r="H44" s="540"/>
      <c r="I44" s="542"/>
      <c r="J44" s="544"/>
      <c r="K44" s="546"/>
    </row>
    <row r="45" spans="1:17" x14ac:dyDescent="0.2">
      <c r="A45" s="523" t="s">
        <v>18</v>
      </c>
      <c r="B45" s="524"/>
      <c r="C45" s="524"/>
      <c r="D45" s="529"/>
      <c r="E45" s="529"/>
      <c r="F45" s="529"/>
      <c r="G45" s="529"/>
      <c r="H45" s="530"/>
      <c r="I45" s="530"/>
      <c r="J45" s="530"/>
      <c r="K45" s="132"/>
    </row>
    <row r="46" spans="1:17" x14ac:dyDescent="0.2">
      <c r="A46" s="525"/>
      <c r="B46" s="526"/>
      <c r="C46" s="526"/>
      <c r="D46" s="529"/>
      <c r="E46" s="529"/>
      <c r="F46" s="529"/>
      <c r="G46" s="529"/>
      <c r="H46" s="529"/>
      <c r="I46" s="529"/>
      <c r="J46" s="529"/>
      <c r="K46" s="202"/>
    </row>
    <row r="47" spans="1:17" x14ac:dyDescent="0.2">
      <c r="A47" s="525"/>
      <c r="B47" s="526"/>
      <c r="C47" s="526"/>
      <c r="D47" s="529"/>
      <c r="E47" s="529"/>
      <c r="F47" s="529"/>
      <c r="G47" s="529"/>
      <c r="H47" s="529"/>
      <c r="I47" s="529"/>
      <c r="J47" s="529"/>
      <c r="K47" s="202"/>
    </row>
    <row r="48" spans="1:17" ht="20.25" customHeight="1" x14ac:dyDescent="0.2">
      <c r="A48" s="527"/>
      <c r="B48" s="528"/>
      <c r="C48" s="528"/>
      <c r="D48" s="531"/>
      <c r="E48" s="531"/>
      <c r="F48" s="531"/>
      <c r="G48" s="531"/>
      <c r="H48" s="531"/>
      <c r="I48" s="531"/>
      <c r="J48" s="531"/>
      <c r="K48" s="133"/>
    </row>
    <row r="49" spans="1:11" ht="6.75" customHeight="1" x14ac:dyDescent="0.2">
      <c r="A49" s="113"/>
      <c r="B49" s="113"/>
      <c r="C49" s="113"/>
      <c r="D49" s="113"/>
      <c r="E49" s="113"/>
      <c r="F49" s="113"/>
      <c r="G49" s="113"/>
      <c r="H49" s="113"/>
      <c r="I49" s="113"/>
      <c r="J49" s="113"/>
      <c r="K49" s="113"/>
    </row>
    <row r="50" spans="1:11" ht="15" customHeight="1" x14ac:dyDescent="0.2">
      <c r="A50" s="134"/>
      <c r="B50" s="135"/>
      <c r="C50" s="136"/>
      <c r="D50" s="137"/>
      <c r="E50" s="532" t="s">
        <v>554</v>
      </c>
      <c r="F50" s="537" t="s">
        <v>35</v>
      </c>
      <c r="G50" s="538"/>
      <c r="H50" s="538"/>
      <c r="I50" s="538"/>
      <c r="J50" s="138" t="s">
        <v>36</v>
      </c>
      <c r="K50" s="139"/>
    </row>
    <row r="51" spans="1:11" ht="13.7" customHeight="1" x14ac:dyDescent="0.2">
      <c r="A51" s="534" t="s">
        <v>37</v>
      </c>
      <c r="B51" s="535"/>
      <c r="C51" s="536"/>
      <c r="D51" s="140" t="s">
        <v>38</v>
      </c>
      <c r="E51" s="533"/>
      <c r="F51" s="537"/>
      <c r="G51" s="538"/>
      <c r="H51" s="538"/>
      <c r="I51" s="538"/>
      <c r="J51" s="141" t="s">
        <v>39</v>
      </c>
      <c r="K51" s="142"/>
    </row>
    <row r="52" spans="1:11" ht="21.95" customHeight="1" x14ac:dyDescent="0.2">
      <c r="A52" s="511" t="s">
        <v>555</v>
      </c>
      <c r="B52" s="346" t="s">
        <v>556</v>
      </c>
      <c r="C52" s="203"/>
      <c r="D52" s="347" t="s">
        <v>40</v>
      </c>
      <c r="E52" s="143">
        <f>SUMIFS($J$21:$J$40,$K$21:$K$40,$K$52:$K$59)</f>
        <v>0</v>
      </c>
      <c r="F52" s="520"/>
      <c r="G52" s="521"/>
      <c r="H52" s="521"/>
      <c r="I52" s="522"/>
      <c r="J52" s="144">
        <f>E52*C44</f>
        <v>0</v>
      </c>
      <c r="K52" s="204">
        <v>2</v>
      </c>
    </row>
    <row r="53" spans="1:11" ht="21.95" customHeight="1" x14ac:dyDescent="0.2">
      <c r="A53" s="512"/>
      <c r="B53" s="205" t="s">
        <v>557</v>
      </c>
      <c r="C53" s="203"/>
      <c r="D53" s="145" t="s">
        <v>42</v>
      </c>
      <c r="E53" s="143">
        <f>SUMIFS($J$21:$J$40,$K$21:$K$40,$K$52:$K$59)</f>
        <v>0</v>
      </c>
      <c r="F53" s="520"/>
      <c r="G53" s="521"/>
      <c r="H53" s="521"/>
      <c r="I53" s="522"/>
      <c r="J53" s="206">
        <f>E53*F44</f>
        <v>0</v>
      </c>
      <c r="K53" s="204">
        <v>3</v>
      </c>
    </row>
    <row r="54" spans="1:11" ht="21.95" customHeight="1" x14ac:dyDescent="0.2">
      <c r="A54" s="512"/>
      <c r="B54" s="205" t="s">
        <v>558</v>
      </c>
      <c r="C54" s="203"/>
      <c r="D54" s="145" t="s">
        <v>46</v>
      </c>
      <c r="E54" s="207">
        <f t="array" ref="E54">SUM(IF(($K$21:$K$40)=2,($H$21:$H$40),IF(($K$21:$K$40)=3,($H$21:$H$40),0)))</f>
        <v>0</v>
      </c>
      <c r="F54" s="520"/>
      <c r="G54" s="521"/>
      <c r="H54" s="521"/>
      <c r="I54" s="522"/>
      <c r="J54" s="208">
        <f>E54</f>
        <v>0</v>
      </c>
      <c r="K54" s="204">
        <v>2</v>
      </c>
    </row>
    <row r="55" spans="1:11" ht="21.95" customHeight="1" thickBot="1" x14ac:dyDescent="0.25">
      <c r="A55" s="513"/>
      <c r="B55" s="209" t="s">
        <v>559</v>
      </c>
      <c r="C55" s="210"/>
      <c r="D55" s="146" t="s">
        <v>47</v>
      </c>
      <c r="E55" s="147">
        <f t="array" ref="E55">SUM(IF(($K$21:$K$40)=2,($I$21:$I$40),IF(($K$21:$K$40)=3,($I$21:$I$40),0)))</f>
        <v>0</v>
      </c>
      <c r="F55" s="520"/>
      <c r="G55" s="521"/>
      <c r="H55" s="521"/>
      <c r="I55" s="522"/>
      <c r="J55" s="148">
        <f>E55</f>
        <v>0</v>
      </c>
      <c r="K55" s="204">
        <v>3</v>
      </c>
    </row>
    <row r="56" spans="1:11" ht="21.95" customHeight="1" x14ac:dyDescent="0.2">
      <c r="A56" s="511" t="s">
        <v>560</v>
      </c>
      <c r="B56" s="205" t="s">
        <v>556</v>
      </c>
      <c r="C56" s="205"/>
      <c r="D56" s="348" t="s">
        <v>41</v>
      </c>
      <c r="E56" s="143">
        <f>SUMIFS($J$21:$J$40,$K$21:$K$40,$K$52:$K$59)</f>
        <v>0</v>
      </c>
      <c r="F56" s="520"/>
      <c r="G56" s="521"/>
      <c r="H56" s="521"/>
      <c r="I56" s="522"/>
      <c r="J56" s="208">
        <f>E56*C44</f>
        <v>0</v>
      </c>
      <c r="K56" s="204">
        <v>1</v>
      </c>
    </row>
    <row r="57" spans="1:11" ht="21.95" customHeight="1" x14ac:dyDescent="0.2">
      <c r="A57" s="512"/>
      <c r="B57" s="205" t="s">
        <v>557</v>
      </c>
      <c r="C57" s="203"/>
      <c r="D57" s="145" t="s">
        <v>43</v>
      </c>
      <c r="E57" s="143">
        <f>SUMIFS($J$21:$J$40,$K$21:$K$40,$K$52:$K$59)</f>
        <v>0</v>
      </c>
      <c r="F57" s="520"/>
      <c r="G57" s="521"/>
      <c r="H57" s="521"/>
      <c r="I57" s="522"/>
      <c r="J57" s="144">
        <f>E57*F44</f>
        <v>0</v>
      </c>
      <c r="K57" s="204">
        <v>4</v>
      </c>
    </row>
    <row r="58" spans="1:11" ht="21.95" customHeight="1" x14ac:dyDescent="0.2">
      <c r="A58" s="512"/>
      <c r="B58" s="205" t="s">
        <v>558</v>
      </c>
      <c r="C58" s="203"/>
      <c r="D58" s="145" t="s">
        <v>44</v>
      </c>
      <c r="E58" s="207">
        <f t="array" ref="E58">SUM(IF(($K$21:$K$40)=1,($H$21:$H$40),IF(($K$21:$K$40)=4,($H$21:$H$40),0)))</f>
        <v>0</v>
      </c>
      <c r="F58" s="520"/>
      <c r="G58" s="521"/>
      <c r="H58" s="521"/>
      <c r="I58" s="522"/>
      <c r="J58" s="144">
        <f>E58</f>
        <v>0</v>
      </c>
      <c r="K58" s="204">
        <v>1</v>
      </c>
    </row>
    <row r="59" spans="1:11" ht="21.95" customHeight="1" thickBot="1" x14ac:dyDescent="0.25">
      <c r="A59" s="513"/>
      <c r="B59" s="210" t="s">
        <v>559</v>
      </c>
      <c r="C59" s="210"/>
      <c r="D59" s="146" t="s">
        <v>45</v>
      </c>
      <c r="E59" s="147">
        <f t="array" ref="E59">SUM(IF(($K$21:$K$40)=1,($I$21:$I$40),IF(($K$21:$K$40)=4,($I$21:$I$40),0)))</f>
        <v>0</v>
      </c>
      <c r="F59" s="520"/>
      <c r="G59" s="521"/>
      <c r="H59" s="521"/>
      <c r="I59" s="522"/>
      <c r="J59" s="148">
        <f>E59</f>
        <v>0</v>
      </c>
      <c r="K59" s="204">
        <v>4</v>
      </c>
    </row>
    <row r="60" spans="1:11" ht="18.95" customHeight="1" thickBot="1" x14ac:dyDescent="0.25">
      <c r="A60" s="211"/>
      <c r="B60" s="510"/>
      <c r="C60" s="510"/>
      <c r="D60" s="510"/>
      <c r="E60" s="212"/>
      <c r="F60" s="510" t="s">
        <v>48</v>
      </c>
      <c r="G60" s="510"/>
      <c r="H60" s="510"/>
      <c r="I60" s="510"/>
      <c r="J60" s="314">
        <f>SUM(H52:J59)</f>
        <v>0</v>
      </c>
      <c r="K60" s="213"/>
    </row>
    <row r="61" spans="1:11" ht="6.95" customHeight="1" x14ac:dyDescent="0.2">
      <c r="A61" s="149"/>
      <c r="B61" s="150"/>
      <c r="C61" s="150"/>
      <c r="D61" s="150"/>
      <c r="E61" s="112"/>
      <c r="F61" s="150"/>
      <c r="G61" s="150"/>
      <c r="H61" s="151"/>
      <c r="I61" s="151"/>
      <c r="J61" s="152"/>
      <c r="K61" s="152"/>
    </row>
    <row r="62" spans="1:11" ht="5.0999999999999996" customHeight="1" x14ac:dyDescent="0.2">
      <c r="A62" s="153"/>
      <c r="B62" s="154"/>
      <c r="C62" s="154"/>
      <c r="D62" s="154"/>
      <c r="E62" s="89"/>
      <c r="F62" s="154"/>
      <c r="G62" s="154"/>
      <c r="H62" s="155"/>
      <c r="I62" s="155"/>
      <c r="J62" s="156"/>
      <c r="K62" s="157"/>
    </row>
    <row r="63" spans="1:11" ht="21" customHeight="1" x14ac:dyDescent="0.2">
      <c r="A63" s="158"/>
      <c r="B63" s="159" t="s">
        <v>19</v>
      </c>
      <c r="C63" s="160"/>
      <c r="D63" s="161"/>
      <c r="E63" s="161"/>
      <c r="F63" s="159" t="s">
        <v>19</v>
      </c>
      <c r="G63" s="514"/>
      <c r="H63" s="514"/>
      <c r="I63" s="515"/>
      <c r="J63" s="515"/>
      <c r="K63" s="162"/>
    </row>
    <row r="64" spans="1:11" ht="15" x14ac:dyDescent="0.2">
      <c r="A64" s="516" t="s">
        <v>49</v>
      </c>
      <c r="B64" s="517"/>
      <c r="C64" s="518"/>
      <c r="D64" s="518"/>
      <c r="E64" s="518"/>
      <c r="F64" s="198" t="s">
        <v>20</v>
      </c>
      <c r="G64" s="519"/>
      <c r="H64" s="519"/>
      <c r="I64" s="519"/>
      <c r="J64" s="519"/>
      <c r="K64" s="163"/>
    </row>
    <row r="65" spans="1:17" ht="17.25" customHeight="1" x14ac:dyDescent="0.2">
      <c r="A65" s="516" t="s">
        <v>21</v>
      </c>
      <c r="B65" s="517"/>
      <c r="C65" s="518"/>
      <c r="D65" s="518"/>
      <c r="E65" s="518"/>
      <c r="F65" s="198" t="s">
        <v>21</v>
      </c>
      <c r="G65" s="519"/>
      <c r="H65" s="519"/>
      <c r="I65" s="519"/>
      <c r="J65" s="519"/>
      <c r="K65" s="163"/>
    </row>
    <row r="66" spans="1:17" x14ac:dyDescent="0.2">
      <c r="A66" s="164"/>
      <c r="B66" s="165"/>
      <c r="C66" s="166"/>
      <c r="D66" s="167"/>
      <c r="E66" s="166"/>
      <c r="F66" s="166"/>
      <c r="G66" s="166"/>
      <c r="H66" s="166"/>
      <c r="I66" s="166"/>
      <c r="J66" s="166"/>
      <c r="K66" s="168"/>
    </row>
    <row r="67" spans="1:17" ht="7.5" customHeight="1" x14ac:dyDescent="0.2"/>
    <row r="68" spans="1:17" ht="15" x14ac:dyDescent="0.2">
      <c r="A68" s="483" t="s">
        <v>644</v>
      </c>
      <c r="B68" s="483"/>
      <c r="C68" s="483"/>
      <c r="D68" s="483"/>
      <c r="E68" s="483"/>
      <c r="F68" s="483"/>
      <c r="G68" s="483"/>
      <c r="H68" s="483"/>
      <c r="I68" s="483"/>
      <c r="J68" s="483"/>
    </row>
    <row r="69" spans="1:17" ht="18.95" customHeight="1" x14ac:dyDescent="0.3">
      <c r="A69" s="451" t="s">
        <v>641</v>
      </c>
      <c r="B69" s="451"/>
      <c r="C69" s="451"/>
      <c r="D69" s="451"/>
      <c r="E69" s="451"/>
      <c r="F69" s="451"/>
      <c r="G69" s="451"/>
      <c r="H69" s="451"/>
      <c r="I69" s="451"/>
      <c r="J69" s="451"/>
      <c r="L69" s="86">
        <v>1</v>
      </c>
      <c r="P69" s="169"/>
    </row>
    <row r="70" spans="1:17" ht="24.2" customHeight="1" x14ac:dyDescent="0.2">
      <c r="A70" s="483" t="s">
        <v>11654</v>
      </c>
      <c r="B70" s="483"/>
      <c r="C70" s="483"/>
      <c r="D70" s="483"/>
      <c r="E70" s="483"/>
      <c r="F70" s="483"/>
      <c r="G70" s="483"/>
      <c r="H70" s="483"/>
      <c r="I70" s="483"/>
      <c r="J70" s="483"/>
      <c r="K70" s="420"/>
      <c r="L70" s="420">
        <v>2</v>
      </c>
      <c r="M70" s="420"/>
      <c r="P70" s="172"/>
    </row>
    <row r="71" spans="1:17" x14ac:dyDescent="0.2">
      <c r="A71" s="170"/>
      <c r="C71" s="171"/>
      <c r="L71" s="86">
        <v>3</v>
      </c>
      <c r="P71" s="172"/>
    </row>
    <row r="72" spans="1:17" x14ac:dyDescent="0.2">
      <c r="A72" s="170"/>
      <c r="C72" s="171"/>
      <c r="L72" s="86">
        <v>4</v>
      </c>
      <c r="P72" s="172"/>
    </row>
    <row r="73" spans="1:17" x14ac:dyDescent="0.2">
      <c r="A73" s="170"/>
      <c r="C73" s="171"/>
      <c r="P73" s="172"/>
    </row>
    <row r="74" spans="1:17" x14ac:dyDescent="0.2">
      <c r="A74" s="170"/>
      <c r="C74" s="171"/>
      <c r="P74" s="172"/>
    </row>
    <row r="75" spans="1:17" x14ac:dyDescent="0.2">
      <c r="A75" s="170"/>
      <c r="C75" s="171"/>
      <c r="P75" s="172"/>
    </row>
    <row r="76" spans="1:17" x14ac:dyDescent="0.2">
      <c r="A76" s="170"/>
      <c r="C76" s="171"/>
      <c r="P76" s="172"/>
    </row>
    <row r="77" spans="1:17" x14ac:dyDescent="0.2">
      <c r="A77" s="170"/>
      <c r="C77" s="171"/>
      <c r="P77" s="172"/>
    </row>
    <row r="78" spans="1:17" x14ac:dyDescent="0.2">
      <c r="A78" s="170"/>
      <c r="C78" s="171"/>
      <c r="P78" s="172"/>
    </row>
    <row r="79" spans="1:17" x14ac:dyDescent="0.2">
      <c r="A79" s="170"/>
      <c r="C79" s="171"/>
      <c r="M79" s="173"/>
      <c r="P79" s="174"/>
    </row>
    <row r="80" spans="1:17" x14ac:dyDescent="0.2">
      <c r="A80" s="170"/>
      <c r="C80" s="171"/>
      <c r="P80" s="174"/>
      <c r="Q80" s="21"/>
    </row>
    <row r="81" spans="12:17" x14ac:dyDescent="0.2">
      <c r="P81" s="174"/>
      <c r="Q81" s="20"/>
    </row>
    <row r="82" spans="12:17" x14ac:dyDescent="0.2">
      <c r="P82" s="174"/>
      <c r="Q82" s="20"/>
    </row>
    <row r="83" spans="12:17" x14ac:dyDescent="0.2">
      <c r="P83" s="174"/>
      <c r="Q83" s="20"/>
    </row>
    <row r="84" spans="12:17" x14ac:dyDescent="0.2">
      <c r="P84" s="174"/>
      <c r="Q84" s="20"/>
    </row>
    <row r="85" spans="12:17" x14ac:dyDescent="0.2">
      <c r="M85" s="21"/>
      <c r="P85" s="174"/>
      <c r="Q85" s="20"/>
    </row>
    <row r="86" spans="12:17" x14ac:dyDescent="0.2">
      <c r="M86" s="21"/>
      <c r="P86" s="174"/>
      <c r="Q86" s="20"/>
    </row>
    <row r="87" spans="12:17" x14ac:dyDescent="0.2">
      <c r="M87" s="21"/>
      <c r="P87" s="174"/>
      <c r="Q87" s="20"/>
    </row>
    <row r="88" spans="12:17" x14ac:dyDescent="0.2">
      <c r="M88" s="21"/>
      <c r="P88" s="174"/>
      <c r="Q88" s="20"/>
    </row>
    <row r="89" spans="12:17" x14ac:dyDescent="0.2">
      <c r="M89" s="21"/>
      <c r="P89" s="174"/>
      <c r="Q89" s="20"/>
    </row>
    <row r="90" spans="12:17" x14ac:dyDescent="0.2">
      <c r="M90" s="21"/>
      <c r="P90" s="174"/>
      <c r="Q90" s="20"/>
    </row>
    <row r="91" spans="12:17" x14ac:dyDescent="0.2">
      <c r="M91" s="21"/>
      <c r="P91" s="174"/>
    </row>
    <row r="92" spans="12:17" x14ac:dyDescent="0.2">
      <c r="P92" s="174"/>
    </row>
    <row r="93" spans="12:17" x14ac:dyDescent="0.2">
      <c r="M93" s="21" t="s">
        <v>50</v>
      </c>
      <c r="P93" s="174"/>
    </row>
    <row r="94" spans="12:17" x14ac:dyDescent="0.2">
      <c r="L94" s="175">
        <f t="shared" ref="L94:L113" si="1">IF(K21=1,H21,IF(K21=4,H21,0))</f>
        <v>0</v>
      </c>
      <c r="M94" s="176">
        <f t="shared" ref="M94:M113" si="2">IF(K21=1,I21,IF(K21=4,I21,0))</f>
        <v>0</v>
      </c>
      <c r="N94" s="176">
        <f t="shared" ref="N94:N113" si="3">IF(K21=1,J21,0)</f>
        <v>0</v>
      </c>
      <c r="O94" s="176">
        <f t="shared" ref="O94:O113" si="4">IF(K21=4,J21,0)</f>
        <v>0</v>
      </c>
      <c r="P94" s="174"/>
    </row>
    <row r="95" spans="12:17" x14ac:dyDescent="0.2">
      <c r="L95" s="175">
        <f t="shared" si="1"/>
        <v>0</v>
      </c>
      <c r="M95" s="176">
        <f t="shared" si="2"/>
        <v>0</v>
      </c>
      <c r="N95" s="176">
        <f t="shared" si="3"/>
        <v>0</v>
      </c>
      <c r="O95" s="176">
        <f t="shared" si="4"/>
        <v>0</v>
      </c>
      <c r="P95" s="174"/>
    </row>
    <row r="96" spans="12:17" x14ac:dyDescent="0.2">
      <c r="L96" s="175">
        <f t="shared" si="1"/>
        <v>0</v>
      </c>
      <c r="M96" s="176">
        <f t="shared" si="2"/>
        <v>0</v>
      </c>
      <c r="N96" s="176">
        <f t="shared" si="3"/>
        <v>0</v>
      </c>
      <c r="O96" s="176">
        <f t="shared" si="4"/>
        <v>0</v>
      </c>
      <c r="P96" s="174"/>
    </row>
    <row r="97" spans="12:16" x14ac:dyDescent="0.2">
      <c r="L97" s="175">
        <f t="shared" si="1"/>
        <v>0</v>
      </c>
      <c r="M97" s="176">
        <f t="shared" si="2"/>
        <v>0</v>
      </c>
      <c r="N97" s="176">
        <f t="shared" si="3"/>
        <v>0</v>
      </c>
      <c r="O97" s="176">
        <f t="shared" si="4"/>
        <v>0</v>
      </c>
      <c r="P97" s="174"/>
    </row>
    <row r="98" spans="12:16" x14ac:dyDescent="0.2">
      <c r="L98" s="175">
        <f t="shared" si="1"/>
        <v>0</v>
      </c>
      <c r="M98" s="176">
        <f t="shared" si="2"/>
        <v>0</v>
      </c>
      <c r="N98" s="176">
        <f t="shared" si="3"/>
        <v>0</v>
      </c>
      <c r="O98" s="176">
        <f t="shared" si="4"/>
        <v>0</v>
      </c>
      <c r="P98" s="174"/>
    </row>
    <row r="99" spans="12:16" x14ac:dyDescent="0.2">
      <c r="L99" s="175">
        <f t="shared" si="1"/>
        <v>0</v>
      </c>
      <c r="M99" s="176">
        <f t="shared" si="2"/>
        <v>0</v>
      </c>
      <c r="N99" s="176">
        <f t="shared" si="3"/>
        <v>0</v>
      </c>
      <c r="O99" s="176">
        <f t="shared" si="4"/>
        <v>0</v>
      </c>
      <c r="P99" s="174"/>
    </row>
    <row r="100" spans="12:16" x14ac:dyDescent="0.2">
      <c r="L100" s="175">
        <f t="shared" si="1"/>
        <v>0</v>
      </c>
      <c r="M100" s="176">
        <f t="shared" si="2"/>
        <v>0</v>
      </c>
      <c r="N100" s="176">
        <f t="shared" si="3"/>
        <v>0</v>
      </c>
      <c r="O100" s="176">
        <f t="shared" si="4"/>
        <v>0</v>
      </c>
      <c r="P100" s="174"/>
    </row>
    <row r="101" spans="12:16" x14ac:dyDescent="0.2">
      <c r="L101" s="175">
        <f t="shared" si="1"/>
        <v>0</v>
      </c>
      <c r="M101" s="176">
        <f t="shared" si="2"/>
        <v>0</v>
      </c>
      <c r="N101" s="176">
        <f t="shared" si="3"/>
        <v>0</v>
      </c>
      <c r="O101" s="176">
        <f t="shared" si="4"/>
        <v>0</v>
      </c>
      <c r="P101" s="174"/>
    </row>
    <row r="102" spans="12:16" x14ac:dyDescent="0.2">
      <c r="L102" s="175">
        <f t="shared" si="1"/>
        <v>0</v>
      </c>
      <c r="M102" s="176">
        <f t="shared" si="2"/>
        <v>0</v>
      </c>
      <c r="N102" s="176">
        <f t="shared" si="3"/>
        <v>0</v>
      </c>
      <c r="O102" s="176">
        <f t="shared" si="4"/>
        <v>0</v>
      </c>
      <c r="P102" s="174"/>
    </row>
    <row r="103" spans="12:16" x14ac:dyDescent="0.2">
      <c r="L103" s="175">
        <f t="shared" si="1"/>
        <v>0</v>
      </c>
      <c r="M103" s="176">
        <f t="shared" si="2"/>
        <v>0</v>
      </c>
      <c r="N103" s="176">
        <f t="shared" si="3"/>
        <v>0</v>
      </c>
      <c r="O103" s="176">
        <f t="shared" si="4"/>
        <v>0</v>
      </c>
      <c r="P103" s="174"/>
    </row>
    <row r="104" spans="12:16" x14ac:dyDescent="0.2">
      <c r="L104" s="175">
        <f t="shared" si="1"/>
        <v>0</v>
      </c>
      <c r="M104" s="176">
        <f t="shared" si="2"/>
        <v>0</v>
      </c>
      <c r="N104" s="176">
        <f t="shared" si="3"/>
        <v>0</v>
      </c>
      <c r="O104" s="176">
        <f t="shared" si="4"/>
        <v>0</v>
      </c>
      <c r="P104" s="174"/>
    </row>
    <row r="105" spans="12:16" x14ac:dyDescent="0.2">
      <c r="L105" s="175">
        <f t="shared" si="1"/>
        <v>0</v>
      </c>
      <c r="M105" s="176">
        <f t="shared" si="2"/>
        <v>0</v>
      </c>
      <c r="N105" s="176">
        <f t="shared" si="3"/>
        <v>0</v>
      </c>
      <c r="O105" s="176">
        <f t="shared" si="4"/>
        <v>0</v>
      </c>
      <c r="P105" s="174"/>
    </row>
    <row r="106" spans="12:16" x14ac:dyDescent="0.2">
      <c r="L106" s="175">
        <f t="shared" si="1"/>
        <v>0</v>
      </c>
      <c r="M106" s="176">
        <f t="shared" si="2"/>
        <v>0</v>
      </c>
      <c r="N106" s="176">
        <f t="shared" si="3"/>
        <v>0</v>
      </c>
      <c r="O106" s="176">
        <f t="shared" si="4"/>
        <v>0</v>
      </c>
      <c r="P106" s="174"/>
    </row>
    <row r="107" spans="12:16" x14ac:dyDescent="0.2">
      <c r="L107" s="175">
        <f t="shared" si="1"/>
        <v>0</v>
      </c>
      <c r="M107" s="176">
        <f t="shared" si="2"/>
        <v>0</v>
      </c>
      <c r="N107" s="176">
        <f t="shared" si="3"/>
        <v>0</v>
      </c>
      <c r="O107" s="176">
        <f t="shared" si="4"/>
        <v>0</v>
      </c>
      <c r="P107" s="174"/>
    </row>
    <row r="108" spans="12:16" x14ac:dyDescent="0.2">
      <c r="L108" s="175">
        <f t="shared" si="1"/>
        <v>0</v>
      </c>
      <c r="M108" s="176">
        <f t="shared" si="2"/>
        <v>0</v>
      </c>
      <c r="N108" s="176">
        <f t="shared" si="3"/>
        <v>0</v>
      </c>
      <c r="O108" s="176">
        <f t="shared" si="4"/>
        <v>0</v>
      </c>
      <c r="P108" s="174"/>
    </row>
    <row r="109" spans="12:16" x14ac:dyDescent="0.2">
      <c r="L109" s="175">
        <f t="shared" si="1"/>
        <v>0</v>
      </c>
      <c r="M109" s="176">
        <f t="shared" si="2"/>
        <v>0</v>
      </c>
      <c r="N109" s="176">
        <f t="shared" si="3"/>
        <v>0</v>
      </c>
      <c r="O109" s="176">
        <f t="shared" si="4"/>
        <v>0</v>
      </c>
      <c r="P109" s="174"/>
    </row>
    <row r="110" spans="12:16" x14ac:dyDescent="0.2">
      <c r="L110" s="175">
        <f t="shared" si="1"/>
        <v>0</v>
      </c>
      <c r="M110" s="176">
        <f t="shared" si="2"/>
        <v>0</v>
      </c>
      <c r="N110" s="176">
        <f t="shared" si="3"/>
        <v>0</v>
      </c>
      <c r="O110" s="176">
        <f t="shared" si="4"/>
        <v>0</v>
      </c>
      <c r="P110" s="174"/>
    </row>
    <row r="111" spans="12:16" x14ac:dyDescent="0.2">
      <c r="L111" s="175">
        <f t="shared" si="1"/>
        <v>0</v>
      </c>
      <c r="M111" s="176">
        <f t="shared" si="2"/>
        <v>0</v>
      </c>
      <c r="N111" s="176">
        <f t="shared" si="3"/>
        <v>0</v>
      </c>
      <c r="O111" s="176">
        <f t="shared" si="4"/>
        <v>0</v>
      </c>
      <c r="P111" s="174"/>
    </row>
    <row r="112" spans="12:16" x14ac:dyDescent="0.2">
      <c r="L112" s="175">
        <f t="shared" si="1"/>
        <v>0</v>
      </c>
      <c r="M112" s="176">
        <f t="shared" si="2"/>
        <v>0</v>
      </c>
      <c r="N112" s="176">
        <f t="shared" si="3"/>
        <v>0</v>
      </c>
      <c r="O112" s="176">
        <f t="shared" si="4"/>
        <v>0</v>
      </c>
      <c r="P112" s="174"/>
    </row>
    <row r="113" spans="12:16" x14ac:dyDescent="0.2">
      <c r="L113" s="176">
        <f t="shared" si="1"/>
        <v>0</v>
      </c>
      <c r="M113" s="176">
        <f t="shared" si="2"/>
        <v>0</v>
      </c>
      <c r="N113" s="176">
        <f t="shared" si="3"/>
        <v>0</v>
      </c>
      <c r="O113" s="176">
        <f t="shared" si="4"/>
        <v>0</v>
      </c>
      <c r="P113" s="174"/>
    </row>
    <row r="114" spans="12:16" x14ac:dyDescent="0.2">
      <c r="L114" s="176" t="e">
        <f>IF(#REF!=1,#REF!,IF(#REF!=4,#REF!,0))</f>
        <v>#REF!</v>
      </c>
      <c r="M114" s="176" t="e">
        <f>IF(#REF!=1,#REF!,IF(#REF!=4,#REF!,0))</f>
        <v>#REF!</v>
      </c>
      <c r="N114" s="176" t="e">
        <f>IF(#REF!=1,#REF!,0)</f>
        <v>#REF!</v>
      </c>
      <c r="O114" s="176" t="e">
        <f>IF(#REF!=4,#REF!,0)</f>
        <v>#REF!</v>
      </c>
      <c r="P114" s="174"/>
    </row>
    <row r="115" spans="12:16" x14ac:dyDescent="0.2">
      <c r="L115" s="176">
        <f>IF(K41=1,H41,IF(K41=4,H41,0))</f>
        <v>0</v>
      </c>
      <c r="M115" s="176">
        <f>IF(K41=1,I41,IF(K41=4,I41,0))</f>
        <v>0</v>
      </c>
      <c r="N115" s="176">
        <f>IF(K41=1,J41,0)</f>
        <v>0</v>
      </c>
      <c r="O115" s="176">
        <f>IF(K41=4,J41,0)</f>
        <v>0</v>
      </c>
      <c r="P115" s="174"/>
    </row>
    <row r="116" spans="12:16" x14ac:dyDescent="0.2">
      <c r="L116" s="176">
        <f>IF(K42=1,H42,IF(K42=4,H42,0))</f>
        <v>0</v>
      </c>
      <c r="M116" s="176">
        <f>IF(K42=1,I42,IF(K42=4,I42,0))</f>
        <v>0</v>
      </c>
      <c r="N116" s="176">
        <f>IF(K42=1,J42,0)</f>
        <v>0</v>
      </c>
      <c r="O116" s="176">
        <f>IF(K42=4,J42,0)</f>
        <v>0</v>
      </c>
      <c r="P116" s="174"/>
    </row>
    <row r="117" spans="12:16" x14ac:dyDescent="0.2">
      <c r="L117" s="177" t="e">
        <f>SUM(L94:L116)</f>
        <v>#REF!</v>
      </c>
      <c r="M117" s="177" t="e">
        <f>SUM(M94:M116)</f>
        <v>#REF!</v>
      </c>
      <c r="N117" s="177" t="e">
        <f>SUM(N94:N116)</f>
        <v>#REF!</v>
      </c>
      <c r="O117" s="177" t="e">
        <f>SUM(O94:O116)</f>
        <v>#REF!</v>
      </c>
      <c r="P117" s="174"/>
    </row>
    <row r="118" spans="12:16" x14ac:dyDescent="0.2">
      <c r="P118" s="174"/>
    </row>
    <row r="119" spans="12:16" x14ac:dyDescent="0.2">
      <c r="P119" s="174"/>
    </row>
    <row r="120" spans="12:16" x14ac:dyDescent="0.2">
      <c r="P120" s="174"/>
    </row>
    <row r="121" spans="12:16" x14ac:dyDescent="0.2">
      <c r="P121" s="174"/>
    </row>
    <row r="122" spans="12:16" x14ac:dyDescent="0.2">
      <c r="P122" s="174"/>
    </row>
    <row r="123" spans="12:16" x14ac:dyDescent="0.2">
      <c r="P123" s="174"/>
    </row>
    <row r="124" spans="12:16" x14ac:dyDescent="0.2">
      <c r="L124" s="178"/>
      <c r="P124" s="174"/>
    </row>
    <row r="125" spans="12:16" x14ac:dyDescent="0.2">
      <c r="M125" s="86" t="s">
        <v>51</v>
      </c>
      <c r="P125" s="174"/>
    </row>
    <row r="126" spans="12:16" x14ac:dyDescent="0.2">
      <c r="L126" s="176">
        <f t="shared" ref="L126:L145" si="5">IF(K21=2,H21,IF(K21=3,H21,0))</f>
        <v>0</v>
      </c>
      <c r="M126" s="176">
        <f t="shared" ref="M126:M145" si="6">IF(K21=2,I21,IF(K21=3,I21,0))</f>
        <v>0</v>
      </c>
      <c r="N126" s="176">
        <f t="shared" ref="N126:N145" si="7">IF(K21=2,J21,0)</f>
        <v>0</v>
      </c>
      <c r="O126" s="176">
        <f t="shared" ref="O126:O145" si="8">IF(K21=3,J21,0)</f>
        <v>0</v>
      </c>
      <c r="P126" s="174"/>
    </row>
    <row r="127" spans="12:16" x14ac:dyDescent="0.2">
      <c r="L127" s="176">
        <f t="shared" si="5"/>
        <v>0</v>
      </c>
      <c r="M127" s="176">
        <f t="shared" si="6"/>
        <v>0</v>
      </c>
      <c r="N127" s="176">
        <f t="shared" si="7"/>
        <v>0</v>
      </c>
      <c r="O127" s="176">
        <f t="shared" si="8"/>
        <v>0</v>
      </c>
      <c r="P127" s="174"/>
    </row>
    <row r="128" spans="12:16" x14ac:dyDescent="0.2">
      <c r="L128" s="176">
        <f t="shared" si="5"/>
        <v>0</v>
      </c>
      <c r="M128" s="176">
        <f t="shared" si="6"/>
        <v>0</v>
      </c>
      <c r="N128" s="176">
        <f t="shared" si="7"/>
        <v>0</v>
      </c>
      <c r="O128" s="176">
        <f t="shared" si="8"/>
        <v>0</v>
      </c>
      <c r="P128" s="174"/>
    </row>
    <row r="129" spans="12:16" x14ac:dyDescent="0.2">
      <c r="L129" s="176">
        <f t="shared" si="5"/>
        <v>0</v>
      </c>
      <c r="M129" s="176">
        <f t="shared" si="6"/>
        <v>0</v>
      </c>
      <c r="N129" s="176">
        <f t="shared" si="7"/>
        <v>0</v>
      </c>
      <c r="O129" s="176">
        <f t="shared" si="8"/>
        <v>0</v>
      </c>
      <c r="P129" s="174"/>
    </row>
    <row r="130" spans="12:16" x14ac:dyDescent="0.2">
      <c r="L130" s="176">
        <f t="shared" si="5"/>
        <v>0</v>
      </c>
      <c r="M130" s="176">
        <f t="shared" si="6"/>
        <v>0</v>
      </c>
      <c r="N130" s="176">
        <f t="shared" si="7"/>
        <v>0</v>
      </c>
      <c r="O130" s="176">
        <f t="shared" si="8"/>
        <v>0</v>
      </c>
      <c r="P130" s="174"/>
    </row>
    <row r="131" spans="12:16" x14ac:dyDescent="0.2">
      <c r="L131" s="176">
        <f t="shared" si="5"/>
        <v>0</v>
      </c>
      <c r="M131" s="176">
        <f t="shared" si="6"/>
        <v>0</v>
      </c>
      <c r="N131" s="176">
        <f t="shared" si="7"/>
        <v>0</v>
      </c>
      <c r="O131" s="176">
        <f t="shared" si="8"/>
        <v>0</v>
      </c>
      <c r="P131" s="21">
        <f>G12</f>
        <v>0</v>
      </c>
    </row>
    <row r="132" spans="12:16" x14ac:dyDescent="0.2">
      <c r="L132" s="176">
        <f t="shared" si="5"/>
        <v>0</v>
      </c>
      <c r="M132" s="176">
        <f t="shared" si="6"/>
        <v>0</v>
      </c>
      <c r="N132" s="176">
        <f t="shared" si="7"/>
        <v>0</v>
      </c>
      <c r="O132" s="176">
        <f t="shared" si="8"/>
        <v>0</v>
      </c>
      <c r="P132" s="21"/>
    </row>
    <row r="133" spans="12:16" x14ac:dyDescent="0.2">
      <c r="L133" s="176">
        <f t="shared" si="5"/>
        <v>0</v>
      </c>
      <c r="M133" s="176">
        <f t="shared" si="6"/>
        <v>0</v>
      </c>
      <c r="N133" s="176">
        <f t="shared" si="7"/>
        <v>0</v>
      </c>
      <c r="O133" s="176">
        <f t="shared" si="8"/>
        <v>0</v>
      </c>
    </row>
    <row r="134" spans="12:16" x14ac:dyDescent="0.2">
      <c r="L134" s="176">
        <f t="shared" si="5"/>
        <v>0</v>
      </c>
      <c r="M134" s="176">
        <f t="shared" si="6"/>
        <v>0</v>
      </c>
      <c r="N134" s="176">
        <f t="shared" si="7"/>
        <v>0</v>
      </c>
      <c r="O134" s="176">
        <f t="shared" si="8"/>
        <v>0</v>
      </c>
    </row>
    <row r="135" spans="12:16" x14ac:dyDescent="0.2">
      <c r="L135" s="176">
        <f t="shared" si="5"/>
        <v>0</v>
      </c>
      <c r="M135" s="176">
        <f t="shared" si="6"/>
        <v>0</v>
      </c>
      <c r="N135" s="176">
        <f t="shared" si="7"/>
        <v>0</v>
      </c>
      <c r="O135" s="176">
        <f t="shared" si="8"/>
        <v>0</v>
      </c>
    </row>
    <row r="136" spans="12:16" x14ac:dyDescent="0.2">
      <c r="L136" s="176">
        <f t="shared" si="5"/>
        <v>0</v>
      </c>
      <c r="M136" s="176">
        <f t="shared" si="6"/>
        <v>0</v>
      </c>
      <c r="N136" s="176">
        <f t="shared" si="7"/>
        <v>0</v>
      </c>
      <c r="O136" s="176">
        <f t="shared" si="8"/>
        <v>0</v>
      </c>
    </row>
    <row r="137" spans="12:16" x14ac:dyDescent="0.2">
      <c r="L137" s="176">
        <f t="shared" si="5"/>
        <v>0</v>
      </c>
      <c r="M137" s="176">
        <f t="shared" si="6"/>
        <v>0</v>
      </c>
      <c r="N137" s="176">
        <f t="shared" si="7"/>
        <v>0</v>
      </c>
      <c r="O137" s="176">
        <f t="shared" si="8"/>
        <v>0</v>
      </c>
    </row>
    <row r="138" spans="12:16" x14ac:dyDescent="0.2">
      <c r="L138" s="176">
        <f t="shared" si="5"/>
        <v>0</v>
      </c>
      <c r="M138" s="176">
        <f t="shared" si="6"/>
        <v>0</v>
      </c>
      <c r="N138" s="176">
        <f t="shared" si="7"/>
        <v>0</v>
      </c>
      <c r="O138" s="176">
        <f t="shared" si="8"/>
        <v>0</v>
      </c>
    </row>
    <row r="139" spans="12:16" x14ac:dyDescent="0.2">
      <c r="L139" s="176">
        <f t="shared" si="5"/>
        <v>0</v>
      </c>
      <c r="M139" s="176">
        <f t="shared" si="6"/>
        <v>0</v>
      </c>
      <c r="N139" s="176">
        <f t="shared" si="7"/>
        <v>0</v>
      </c>
      <c r="O139" s="176">
        <f t="shared" si="8"/>
        <v>0</v>
      </c>
    </row>
    <row r="140" spans="12:16" x14ac:dyDescent="0.2">
      <c r="L140" s="176">
        <f t="shared" si="5"/>
        <v>0</v>
      </c>
      <c r="M140" s="176">
        <f t="shared" si="6"/>
        <v>0</v>
      </c>
      <c r="N140" s="176">
        <f t="shared" si="7"/>
        <v>0</v>
      </c>
      <c r="O140" s="176">
        <f t="shared" si="8"/>
        <v>0</v>
      </c>
    </row>
    <row r="141" spans="12:16" x14ac:dyDescent="0.2">
      <c r="L141" s="176">
        <f t="shared" si="5"/>
        <v>0</v>
      </c>
      <c r="M141" s="176">
        <f t="shared" si="6"/>
        <v>0</v>
      </c>
      <c r="N141" s="176">
        <f t="shared" si="7"/>
        <v>0</v>
      </c>
      <c r="O141" s="176">
        <f t="shared" si="8"/>
        <v>0</v>
      </c>
    </row>
    <row r="142" spans="12:16" x14ac:dyDescent="0.2">
      <c r="L142" s="176">
        <f t="shared" si="5"/>
        <v>0</v>
      </c>
      <c r="M142" s="176">
        <f t="shared" si="6"/>
        <v>0</v>
      </c>
      <c r="N142" s="176">
        <f t="shared" si="7"/>
        <v>0</v>
      </c>
      <c r="O142" s="176">
        <f t="shared" si="8"/>
        <v>0</v>
      </c>
    </row>
    <row r="143" spans="12:16" x14ac:dyDescent="0.2">
      <c r="L143" s="176">
        <f t="shared" si="5"/>
        <v>0</v>
      </c>
      <c r="M143" s="176">
        <f t="shared" si="6"/>
        <v>0</v>
      </c>
      <c r="N143" s="176">
        <f t="shared" si="7"/>
        <v>0</v>
      </c>
      <c r="O143" s="176">
        <f t="shared" si="8"/>
        <v>0</v>
      </c>
    </row>
    <row r="144" spans="12:16" x14ac:dyDescent="0.2">
      <c r="L144" s="176">
        <f t="shared" si="5"/>
        <v>0</v>
      </c>
      <c r="M144" s="176">
        <f t="shared" si="6"/>
        <v>0</v>
      </c>
      <c r="N144" s="176">
        <f t="shared" si="7"/>
        <v>0</v>
      </c>
      <c r="O144" s="176">
        <f t="shared" si="8"/>
        <v>0</v>
      </c>
    </row>
    <row r="145" spans="12:16" x14ac:dyDescent="0.2">
      <c r="L145" s="176">
        <f t="shared" si="5"/>
        <v>0</v>
      </c>
      <c r="M145" s="176">
        <f t="shared" si="6"/>
        <v>0</v>
      </c>
      <c r="N145" s="176">
        <f t="shared" si="7"/>
        <v>0</v>
      </c>
      <c r="O145" s="176">
        <f t="shared" si="8"/>
        <v>0</v>
      </c>
    </row>
    <row r="146" spans="12:16" x14ac:dyDescent="0.2">
      <c r="L146" s="176" t="e">
        <f>IF(#REF!=2,#REF!,IF(#REF!=3,#REF!,0))</f>
        <v>#REF!</v>
      </c>
      <c r="M146" s="176" t="e">
        <f>IF(#REF!=2,#REF!,IF(#REF!=3,#REF!,0))</f>
        <v>#REF!</v>
      </c>
      <c r="N146" s="176" t="e">
        <f>IF(#REF!=2,#REF!,0)</f>
        <v>#REF!</v>
      </c>
      <c r="O146" s="176" t="e">
        <f>IF(#REF!=3,#REF!,0)</f>
        <v>#REF!</v>
      </c>
    </row>
    <row r="147" spans="12:16" x14ac:dyDescent="0.2">
      <c r="L147" s="176">
        <f>IF(K41=2,H41,IF(K41=3,H41,0))</f>
        <v>0</v>
      </c>
      <c r="M147" s="176">
        <f>IF(K41=2,I41,IF(K41=3,I41,0))</f>
        <v>0</v>
      </c>
      <c r="N147" s="176">
        <f>IF(K41=2,J41,0)</f>
        <v>0</v>
      </c>
      <c r="O147" s="176">
        <f>IF(K41=3,J41,0)</f>
        <v>0</v>
      </c>
    </row>
    <row r="148" spans="12:16" x14ac:dyDescent="0.2">
      <c r="L148" s="176">
        <f>IF(K42=2,H42,IF(K42=3,H42,0))</f>
        <v>0</v>
      </c>
      <c r="M148" s="176">
        <f>IF(K42=2,I42,IF(K42=3,I42,0))</f>
        <v>0</v>
      </c>
      <c r="N148" s="176">
        <f>IF(K42=2,J42,0)</f>
        <v>0</v>
      </c>
      <c r="O148" s="176">
        <f>IF(K42=3,J42,0)</f>
        <v>0</v>
      </c>
    </row>
    <row r="149" spans="12:16" x14ac:dyDescent="0.2">
      <c r="L149" s="179" t="e">
        <f>SUM(L126:L148)</f>
        <v>#REF!</v>
      </c>
      <c r="M149" s="179" t="e">
        <f t="shared" ref="M149:O149" si="9">SUM(M126:M148)</f>
        <v>#REF!</v>
      </c>
      <c r="N149" s="179" t="e">
        <f t="shared" si="9"/>
        <v>#REF!</v>
      </c>
      <c r="O149" s="179" t="e">
        <f t="shared" si="9"/>
        <v>#REF!</v>
      </c>
    </row>
    <row r="154" spans="12:16" x14ac:dyDescent="0.2">
      <c r="L154" s="180" t="s">
        <v>52</v>
      </c>
      <c r="M154" s="174" t="s">
        <v>53</v>
      </c>
      <c r="N154" s="180" t="s">
        <v>54</v>
      </c>
      <c r="O154" s="180" t="s">
        <v>55</v>
      </c>
      <c r="P154" s="214" t="s">
        <v>56</v>
      </c>
    </row>
    <row r="155" spans="12:16" x14ac:dyDescent="0.2">
      <c r="L155" s="180" t="s">
        <v>52</v>
      </c>
      <c r="M155" s="174" t="s">
        <v>57</v>
      </c>
      <c r="N155" s="180" t="s">
        <v>58</v>
      </c>
      <c r="O155" s="180" t="s">
        <v>59</v>
      </c>
      <c r="P155" s="215" t="s">
        <v>60</v>
      </c>
    </row>
    <row r="156" spans="12:16" x14ac:dyDescent="0.2">
      <c r="L156" s="180" t="s">
        <v>52</v>
      </c>
      <c r="M156" s="174" t="s">
        <v>61</v>
      </c>
      <c r="N156" s="180" t="s">
        <v>58</v>
      </c>
      <c r="O156" s="180" t="s">
        <v>59</v>
      </c>
      <c r="P156" s="215" t="s">
        <v>60</v>
      </c>
    </row>
    <row r="157" spans="12:16" x14ac:dyDescent="0.2">
      <c r="L157" s="180" t="s">
        <v>52</v>
      </c>
      <c r="M157" s="174" t="s">
        <v>62</v>
      </c>
      <c r="N157" s="180" t="s">
        <v>63</v>
      </c>
      <c r="O157" s="180" t="s">
        <v>64</v>
      </c>
      <c r="P157" s="215" t="s">
        <v>65</v>
      </c>
    </row>
    <row r="158" spans="12:16" x14ac:dyDescent="0.2">
      <c r="L158" s="180" t="s">
        <v>52</v>
      </c>
      <c r="M158" s="174" t="s">
        <v>66</v>
      </c>
      <c r="N158" s="180" t="s">
        <v>67</v>
      </c>
      <c r="O158" s="180" t="s">
        <v>68</v>
      </c>
      <c r="P158" s="215" t="s">
        <v>69</v>
      </c>
    </row>
    <row r="159" spans="12:16" x14ac:dyDescent="0.2">
      <c r="L159" s="180" t="s">
        <v>52</v>
      </c>
      <c r="M159" s="174" t="s">
        <v>70</v>
      </c>
      <c r="N159" s="180" t="s">
        <v>71</v>
      </c>
      <c r="O159" s="180" t="s">
        <v>72</v>
      </c>
      <c r="P159" s="214" t="s">
        <v>73</v>
      </c>
    </row>
    <row r="160" spans="12:16" x14ac:dyDescent="0.2">
      <c r="L160" s="180" t="s">
        <v>52</v>
      </c>
      <c r="M160" s="174" t="s">
        <v>74</v>
      </c>
      <c r="N160" s="180" t="s">
        <v>71</v>
      </c>
      <c r="O160" s="180" t="s">
        <v>72</v>
      </c>
      <c r="P160" s="215" t="s">
        <v>73</v>
      </c>
    </row>
    <row r="161" spans="12:16" x14ac:dyDescent="0.2">
      <c r="L161" s="180" t="s">
        <v>52</v>
      </c>
      <c r="M161" s="174" t="s">
        <v>75</v>
      </c>
      <c r="N161" s="180" t="s">
        <v>71</v>
      </c>
      <c r="O161" s="180" t="s">
        <v>72</v>
      </c>
      <c r="P161" s="215" t="s">
        <v>73</v>
      </c>
    </row>
    <row r="162" spans="12:16" x14ac:dyDescent="0.2">
      <c r="L162" s="180" t="s">
        <v>52</v>
      </c>
      <c r="M162" s="174" t="s">
        <v>76</v>
      </c>
      <c r="N162" s="180" t="s">
        <v>67</v>
      </c>
      <c r="O162" s="180" t="s">
        <v>68</v>
      </c>
      <c r="P162" s="215" t="s">
        <v>69</v>
      </c>
    </row>
    <row r="163" spans="12:16" x14ac:dyDescent="0.2">
      <c r="L163" s="180" t="s">
        <v>52</v>
      </c>
      <c r="M163" s="174" t="s">
        <v>77</v>
      </c>
      <c r="N163" s="180" t="s">
        <v>78</v>
      </c>
      <c r="O163" s="180" t="s">
        <v>79</v>
      </c>
      <c r="P163" s="215" t="s">
        <v>80</v>
      </c>
    </row>
    <row r="164" spans="12:16" x14ac:dyDescent="0.2">
      <c r="L164" s="180" t="s">
        <v>52</v>
      </c>
      <c r="M164" s="174" t="s">
        <v>81</v>
      </c>
      <c r="N164" s="180" t="s">
        <v>82</v>
      </c>
      <c r="O164" s="180" t="s">
        <v>83</v>
      </c>
      <c r="P164" s="216" t="s">
        <v>84</v>
      </c>
    </row>
    <row r="165" spans="12:16" x14ac:dyDescent="0.2">
      <c r="L165" s="180" t="s">
        <v>52</v>
      </c>
      <c r="M165" s="174" t="s">
        <v>85</v>
      </c>
      <c r="N165" s="180" t="s">
        <v>86</v>
      </c>
      <c r="O165" s="180" t="s">
        <v>87</v>
      </c>
      <c r="P165" s="215" t="s">
        <v>88</v>
      </c>
    </row>
    <row r="166" spans="12:16" x14ac:dyDescent="0.2">
      <c r="L166" s="180" t="s">
        <v>52</v>
      </c>
      <c r="M166" s="174" t="s">
        <v>89</v>
      </c>
      <c r="N166" s="180" t="s">
        <v>54</v>
      </c>
      <c r="O166" s="180" t="s">
        <v>55</v>
      </c>
      <c r="P166" s="215" t="s">
        <v>56</v>
      </c>
    </row>
    <row r="167" spans="12:16" x14ac:dyDescent="0.2">
      <c r="L167" s="180" t="s">
        <v>52</v>
      </c>
      <c r="M167" s="174" t="s">
        <v>90</v>
      </c>
      <c r="N167" s="180" t="s">
        <v>71</v>
      </c>
      <c r="O167" s="180" t="s">
        <v>72</v>
      </c>
      <c r="P167" s="215" t="s">
        <v>73</v>
      </c>
    </row>
    <row r="168" spans="12:16" x14ac:dyDescent="0.2">
      <c r="L168" s="180" t="s">
        <v>52</v>
      </c>
      <c r="M168" s="174" t="s">
        <v>91</v>
      </c>
      <c r="N168" s="180" t="s">
        <v>67</v>
      </c>
      <c r="O168" s="180" t="s">
        <v>68</v>
      </c>
      <c r="P168" s="215" t="s">
        <v>69</v>
      </c>
    </row>
    <row r="169" spans="12:16" x14ac:dyDescent="0.2">
      <c r="L169" s="180" t="s">
        <v>52</v>
      </c>
      <c r="M169" s="174" t="s">
        <v>92</v>
      </c>
      <c r="N169" s="180" t="s">
        <v>93</v>
      </c>
      <c r="O169" s="180" t="s">
        <v>94</v>
      </c>
      <c r="P169" s="215" t="s">
        <v>95</v>
      </c>
    </row>
    <row r="170" spans="12:16" x14ac:dyDescent="0.2">
      <c r="L170" s="180" t="s">
        <v>52</v>
      </c>
      <c r="M170" s="174" t="s">
        <v>96</v>
      </c>
      <c r="N170" s="180" t="s">
        <v>67</v>
      </c>
      <c r="O170" s="180" t="s">
        <v>68</v>
      </c>
      <c r="P170" s="215" t="s">
        <v>69</v>
      </c>
    </row>
    <row r="171" spans="12:16" x14ac:dyDescent="0.2">
      <c r="L171" s="180" t="s">
        <v>52</v>
      </c>
      <c r="M171" s="174" t="s">
        <v>97</v>
      </c>
      <c r="N171" s="180" t="s">
        <v>78</v>
      </c>
      <c r="O171" s="180" t="s">
        <v>79</v>
      </c>
      <c r="P171" s="215" t="s">
        <v>80</v>
      </c>
    </row>
    <row r="172" spans="12:16" x14ac:dyDescent="0.2">
      <c r="L172" s="180" t="s">
        <v>52</v>
      </c>
      <c r="M172" s="174" t="s">
        <v>98</v>
      </c>
      <c r="N172" s="180" t="s">
        <v>82</v>
      </c>
      <c r="O172" s="180" t="s">
        <v>83</v>
      </c>
      <c r="P172" s="215" t="s">
        <v>84</v>
      </c>
    </row>
    <row r="173" spans="12:16" x14ac:dyDescent="0.2">
      <c r="L173" s="180" t="s">
        <v>52</v>
      </c>
      <c r="M173" s="174" t="s">
        <v>99</v>
      </c>
      <c r="N173" s="180" t="s">
        <v>86</v>
      </c>
      <c r="O173" s="180" t="s">
        <v>87</v>
      </c>
      <c r="P173" s="215" t="s">
        <v>88</v>
      </c>
    </row>
    <row r="174" spans="12:16" x14ac:dyDescent="0.2">
      <c r="L174" s="180" t="s">
        <v>52</v>
      </c>
      <c r="M174" s="174" t="s">
        <v>100</v>
      </c>
      <c r="N174" s="180" t="s">
        <v>67</v>
      </c>
      <c r="O174" s="180" t="s">
        <v>68</v>
      </c>
      <c r="P174" s="214" t="s">
        <v>69</v>
      </c>
    </row>
    <row r="175" spans="12:16" x14ac:dyDescent="0.2">
      <c r="L175" s="180" t="s">
        <v>52</v>
      </c>
      <c r="M175" s="174" t="s">
        <v>101</v>
      </c>
      <c r="N175" s="180" t="s">
        <v>71</v>
      </c>
      <c r="O175" s="180" t="s">
        <v>72</v>
      </c>
      <c r="P175" s="215" t="s">
        <v>73</v>
      </c>
    </row>
    <row r="176" spans="12:16" x14ac:dyDescent="0.2">
      <c r="L176" s="180" t="s">
        <v>52</v>
      </c>
      <c r="M176" s="174" t="s">
        <v>102</v>
      </c>
      <c r="N176" s="180" t="s">
        <v>93</v>
      </c>
      <c r="O176" s="180" t="s">
        <v>94</v>
      </c>
      <c r="P176" s="215" t="s">
        <v>95</v>
      </c>
    </row>
    <row r="177" spans="12:16" x14ac:dyDescent="0.2">
      <c r="L177" s="180" t="s">
        <v>52</v>
      </c>
      <c r="M177" s="174" t="s">
        <v>103</v>
      </c>
      <c r="N177" s="180" t="s">
        <v>104</v>
      </c>
      <c r="O177" s="180" t="s">
        <v>105</v>
      </c>
      <c r="P177" s="215" t="s">
        <v>106</v>
      </c>
    </row>
    <row r="178" spans="12:16" x14ac:dyDescent="0.2">
      <c r="L178" s="180" t="s">
        <v>52</v>
      </c>
      <c r="M178" s="174" t="s">
        <v>107</v>
      </c>
      <c r="N178" s="180" t="s">
        <v>78</v>
      </c>
      <c r="O178" s="180" t="s">
        <v>79</v>
      </c>
      <c r="P178" s="215" t="s">
        <v>80</v>
      </c>
    </row>
    <row r="179" spans="12:16" x14ac:dyDescent="0.2">
      <c r="L179" s="180" t="s">
        <v>52</v>
      </c>
      <c r="M179" s="174" t="s">
        <v>108</v>
      </c>
      <c r="N179" s="180" t="s">
        <v>78</v>
      </c>
      <c r="O179" s="180" t="s">
        <v>79</v>
      </c>
      <c r="P179" s="215" t="s">
        <v>80</v>
      </c>
    </row>
    <row r="180" spans="12:16" x14ac:dyDescent="0.2">
      <c r="L180" s="180" t="s">
        <v>52</v>
      </c>
      <c r="M180" s="174" t="s">
        <v>109</v>
      </c>
      <c r="N180" s="180" t="s">
        <v>58</v>
      </c>
      <c r="O180" s="180" t="s">
        <v>59</v>
      </c>
      <c r="P180" s="215" t="s">
        <v>60</v>
      </c>
    </row>
    <row r="181" spans="12:16" x14ac:dyDescent="0.2">
      <c r="L181" s="180" t="s">
        <v>52</v>
      </c>
      <c r="M181" s="174" t="s">
        <v>110</v>
      </c>
      <c r="N181" s="180" t="s">
        <v>67</v>
      </c>
      <c r="O181" s="180" t="s">
        <v>68</v>
      </c>
      <c r="P181" s="215" t="s">
        <v>69</v>
      </c>
    </row>
    <row r="182" spans="12:16" x14ac:dyDescent="0.2">
      <c r="L182" s="180" t="s">
        <v>52</v>
      </c>
      <c r="M182" s="174" t="s">
        <v>111</v>
      </c>
      <c r="N182" s="180" t="s">
        <v>58</v>
      </c>
      <c r="O182" s="180" t="s">
        <v>59</v>
      </c>
      <c r="P182" s="215" t="s">
        <v>60</v>
      </c>
    </row>
    <row r="183" spans="12:16" x14ac:dyDescent="0.2">
      <c r="L183" s="180" t="s">
        <v>52</v>
      </c>
      <c r="M183" s="174" t="s">
        <v>112</v>
      </c>
      <c r="N183" s="180" t="s">
        <v>58</v>
      </c>
      <c r="O183" s="180" t="s">
        <v>59</v>
      </c>
      <c r="P183" s="215" t="s">
        <v>60</v>
      </c>
    </row>
    <row r="184" spans="12:16" x14ac:dyDescent="0.2">
      <c r="L184" s="180" t="s">
        <v>52</v>
      </c>
      <c r="M184" s="174" t="s">
        <v>113</v>
      </c>
      <c r="N184" s="180" t="s">
        <v>104</v>
      </c>
      <c r="O184" s="180" t="s">
        <v>105</v>
      </c>
      <c r="P184" s="215" t="s">
        <v>106</v>
      </c>
    </row>
    <row r="185" spans="12:16" x14ac:dyDescent="0.2">
      <c r="L185" s="180" t="s">
        <v>52</v>
      </c>
      <c r="M185" s="174" t="s">
        <v>114</v>
      </c>
      <c r="N185" s="180" t="s">
        <v>71</v>
      </c>
      <c r="O185" s="180" t="s">
        <v>72</v>
      </c>
      <c r="P185" s="215" t="s">
        <v>73</v>
      </c>
    </row>
    <row r="186" spans="12:16" x14ac:dyDescent="0.2">
      <c r="L186" s="180" t="s">
        <v>52</v>
      </c>
      <c r="M186" s="174" t="s">
        <v>115</v>
      </c>
      <c r="N186" s="180" t="s">
        <v>54</v>
      </c>
      <c r="O186" s="180" t="s">
        <v>55</v>
      </c>
      <c r="P186" s="215" t="s">
        <v>56</v>
      </c>
    </row>
    <row r="187" spans="12:16" x14ac:dyDescent="0.2">
      <c r="L187" s="180" t="s">
        <v>52</v>
      </c>
      <c r="M187" s="174" t="s">
        <v>116</v>
      </c>
      <c r="N187" s="180" t="s">
        <v>63</v>
      </c>
      <c r="O187" s="180" t="s">
        <v>64</v>
      </c>
      <c r="P187" s="215" t="s">
        <v>65</v>
      </c>
    </row>
    <row r="188" spans="12:16" x14ac:dyDescent="0.2">
      <c r="L188" s="180" t="s">
        <v>52</v>
      </c>
      <c r="M188" s="174" t="s">
        <v>117</v>
      </c>
      <c r="N188" s="180" t="s">
        <v>104</v>
      </c>
      <c r="O188" s="180" t="s">
        <v>105</v>
      </c>
      <c r="P188" s="215" t="s">
        <v>106</v>
      </c>
    </row>
    <row r="189" spans="12:16" x14ac:dyDescent="0.2">
      <c r="L189" s="180" t="s">
        <v>52</v>
      </c>
      <c r="M189" s="174" t="s">
        <v>118</v>
      </c>
      <c r="N189" s="180" t="s">
        <v>93</v>
      </c>
      <c r="O189" s="180" t="s">
        <v>94</v>
      </c>
      <c r="P189" s="215" t="s">
        <v>95</v>
      </c>
    </row>
    <row r="190" spans="12:16" x14ac:dyDescent="0.2">
      <c r="L190" s="180" t="s">
        <v>52</v>
      </c>
      <c r="M190" s="174" t="s">
        <v>119</v>
      </c>
      <c r="N190" s="180" t="s">
        <v>63</v>
      </c>
      <c r="O190" s="180" t="s">
        <v>64</v>
      </c>
      <c r="P190" s="215" t="s">
        <v>65</v>
      </c>
    </row>
    <row r="191" spans="12:16" x14ac:dyDescent="0.2">
      <c r="L191" s="180" t="s">
        <v>120</v>
      </c>
      <c r="M191" s="174" t="s">
        <v>121</v>
      </c>
      <c r="N191" s="180" t="s">
        <v>122</v>
      </c>
      <c r="O191" s="180" t="s">
        <v>123</v>
      </c>
      <c r="P191" s="214" t="s">
        <v>124</v>
      </c>
    </row>
    <row r="192" spans="12:16" x14ac:dyDescent="0.2">
      <c r="L192" s="180" t="s">
        <v>120</v>
      </c>
      <c r="M192" s="174" t="s">
        <v>125</v>
      </c>
      <c r="N192" s="180" t="s">
        <v>122</v>
      </c>
      <c r="O192" s="180" t="s">
        <v>123</v>
      </c>
      <c r="P192" s="216" t="s">
        <v>124</v>
      </c>
    </row>
    <row r="193" spans="12:16" x14ac:dyDescent="0.2">
      <c r="L193" s="180" t="s">
        <v>120</v>
      </c>
      <c r="M193" s="174" t="s">
        <v>126</v>
      </c>
      <c r="N193" s="180" t="s">
        <v>127</v>
      </c>
      <c r="O193" s="180" t="s">
        <v>128</v>
      </c>
      <c r="P193" s="216" t="s">
        <v>129</v>
      </c>
    </row>
    <row r="194" spans="12:16" x14ac:dyDescent="0.2">
      <c r="L194" s="180" t="s">
        <v>120</v>
      </c>
      <c r="M194" s="174" t="s">
        <v>130</v>
      </c>
      <c r="N194" s="180" t="s">
        <v>131</v>
      </c>
      <c r="O194" s="180" t="s">
        <v>132</v>
      </c>
      <c r="P194" s="216" t="s">
        <v>133</v>
      </c>
    </row>
    <row r="195" spans="12:16" x14ac:dyDescent="0.2">
      <c r="L195" s="180" t="s">
        <v>120</v>
      </c>
      <c r="M195" s="174" t="s">
        <v>134</v>
      </c>
      <c r="N195" s="180" t="s">
        <v>135</v>
      </c>
      <c r="O195" s="180" t="s">
        <v>136</v>
      </c>
      <c r="P195" s="216" t="s">
        <v>137</v>
      </c>
    </row>
    <row r="196" spans="12:16" x14ac:dyDescent="0.2">
      <c r="L196" s="180" t="s">
        <v>120</v>
      </c>
      <c r="M196" s="174" t="s">
        <v>138</v>
      </c>
      <c r="N196" s="180" t="s">
        <v>139</v>
      </c>
      <c r="O196" s="180" t="s">
        <v>140</v>
      </c>
      <c r="P196" s="216" t="s">
        <v>141</v>
      </c>
    </row>
    <row r="197" spans="12:16" x14ac:dyDescent="0.2">
      <c r="L197" s="180" t="s">
        <v>120</v>
      </c>
      <c r="M197" s="174" t="s">
        <v>142</v>
      </c>
      <c r="N197" s="180" t="s">
        <v>139</v>
      </c>
      <c r="O197" s="180" t="s">
        <v>140</v>
      </c>
      <c r="P197" s="216" t="s">
        <v>141</v>
      </c>
    </row>
    <row r="198" spans="12:16" x14ac:dyDescent="0.2">
      <c r="L198" s="180" t="s">
        <v>120</v>
      </c>
      <c r="M198" s="174" t="s">
        <v>143</v>
      </c>
      <c r="N198" s="180" t="s">
        <v>135</v>
      </c>
      <c r="O198" s="180" t="s">
        <v>136</v>
      </c>
      <c r="P198" s="216" t="s">
        <v>137</v>
      </c>
    </row>
    <row r="199" spans="12:16" x14ac:dyDescent="0.2">
      <c r="L199" s="180" t="s">
        <v>120</v>
      </c>
      <c r="M199" s="174" t="s">
        <v>144</v>
      </c>
      <c r="N199" s="180" t="s">
        <v>145</v>
      </c>
      <c r="O199" s="180" t="s">
        <v>146</v>
      </c>
      <c r="P199" s="216" t="s">
        <v>147</v>
      </c>
    </row>
    <row r="200" spans="12:16" x14ac:dyDescent="0.2">
      <c r="L200" s="180" t="s">
        <v>120</v>
      </c>
      <c r="M200" s="174" t="s">
        <v>148</v>
      </c>
      <c r="N200" s="180" t="s">
        <v>131</v>
      </c>
      <c r="O200" s="180" t="s">
        <v>132</v>
      </c>
      <c r="P200" s="216" t="s">
        <v>133</v>
      </c>
    </row>
    <row r="201" spans="12:16" x14ac:dyDescent="0.2">
      <c r="L201" s="180" t="s">
        <v>120</v>
      </c>
      <c r="M201" s="174" t="s">
        <v>149</v>
      </c>
      <c r="N201" s="180" t="s">
        <v>122</v>
      </c>
      <c r="O201" s="180" t="s">
        <v>123</v>
      </c>
      <c r="P201" s="216" t="s">
        <v>124</v>
      </c>
    </row>
    <row r="202" spans="12:16" x14ac:dyDescent="0.2">
      <c r="L202" s="180" t="s">
        <v>120</v>
      </c>
      <c r="M202" s="174" t="s">
        <v>150</v>
      </c>
      <c r="N202" s="180" t="s">
        <v>135</v>
      </c>
      <c r="O202" s="180" t="s">
        <v>136</v>
      </c>
      <c r="P202" s="216" t="s">
        <v>137</v>
      </c>
    </row>
    <row r="203" spans="12:16" x14ac:dyDescent="0.2">
      <c r="L203" s="180" t="s">
        <v>120</v>
      </c>
      <c r="M203" s="174" t="s">
        <v>151</v>
      </c>
      <c r="N203" s="180" t="s">
        <v>152</v>
      </c>
      <c r="O203" s="180" t="s">
        <v>153</v>
      </c>
      <c r="P203" s="216" t="s">
        <v>154</v>
      </c>
    </row>
    <row r="204" spans="12:16" x14ac:dyDescent="0.2">
      <c r="L204" s="180" t="s">
        <v>120</v>
      </c>
      <c r="M204" s="174" t="s">
        <v>155</v>
      </c>
      <c r="N204" s="180" t="s">
        <v>135</v>
      </c>
      <c r="O204" s="180" t="s">
        <v>136</v>
      </c>
      <c r="P204" s="216" t="s">
        <v>137</v>
      </c>
    </row>
    <row r="205" spans="12:16" x14ac:dyDescent="0.2">
      <c r="L205" s="180" t="s">
        <v>120</v>
      </c>
      <c r="M205" s="174" t="s">
        <v>156</v>
      </c>
      <c r="N205" s="180" t="s">
        <v>152</v>
      </c>
      <c r="O205" s="180" t="s">
        <v>153</v>
      </c>
      <c r="P205" s="216" t="s">
        <v>154</v>
      </c>
    </row>
    <row r="206" spans="12:16" x14ac:dyDescent="0.2">
      <c r="L206" s="180" t="s">
        <v>120</v>
      </c>
      <c r="M206" s="174" t="s">
        <v>157</v>
      </c>
      <c r="N206" s="180" t="s">
        <v>158</v>
      </c>
      <c r="O206" s="180" t="s">
        <v>159</v>
      </c>
      <c r="P206" s="216" t="s">
        <v>160</v>
      </c>
    </row>
    <row r="207" spans="12:16" x14ac:dyDescent="0.2">
      <c r="L207" s="180" t="s">
        <v>120</v>
      </c>
      <c r="M207" s="174" t="s">
        <v>161</v>
      </c>
      <c r="N207" s="180" t="s">
        <v>122</v>
      </c>
      <c r="O207" s="180" t="s">
        <v>123</v>
      </c>
      <c r="P207" s="214" t="s">
        <v>124</v>
      </c>
    </row>
    <row r="208" spans="12:16" x14ac:dyDescent="0.2">
      <c r="L208" s="180" t="s">
        <v>120</v>
      </c>
      <c r="M208" s="174" t="s">
        <v>162</v>
      </c>
      <c r="N208" s="180" t="s">
        <v>122</v>
      </c>
      <c r="O208" s="180" t="s">
        <v>123</v>
      </c>
      <c r="P208" s="216" t="s">
        <v>124</v>
      </c>
    </row>
    <row r="209" spans="12:16" x14ac:dyDescent="0.2">
      <c r="L209" s="180" t="s">
        <v>120</v>
      </c>
      <c r="M209" s="174" t="s">
        <v>163</v>
      </c>
      <c r="N209" s="180" t="s">
        <v>127</v>
      </c>
      <c r="O209" s="180" t="s">
        <v>128</v>
      </c>
      <c r="P209" s="216" t="s">
        <v>129</v>
      </c>
    </row>
    <row r="210" spans="12:16" x14ac:dyDescent="0.2">
      <c r="L210" s="180" t="s">
        <v>120</v>
      </c>
      <c r="M210" s="174" t="s">
        <v>164</v>
      </c>
      <c r="N210" s="180" t="s">
        <v>131</v>
      </c>
      <c r="O210" s="180" t="s">
        <v>132</v>
      </c>
      <c r="P210" s="216" t="s">
        <v>133</v>
      </c>
    </row>
    <row r="211" spans="12:16" x14ac:dyDescent="0.2">
      <c r="L211" s="180" t="s">
        <v>120</v>
      </c>
      <c r="M211" s="174" t="s">
        <v>165</v>
      </c>
      <c r="N211" s="180" t="s">
        <v>127</v>
      </c>
      <c r="O211" s="180" t="s">
        <v>128</v>
      </c>
      <c r="P211" s="216" t="s">
        <v>129</v>
      </c>
    </row>
    <row r="212" spans="12:16" x14ac:dyDescent="0.2">
      <c r="L212" s="180" t="s">
        <v>120</v>
      </c>
      <c r="M212" s="174" t="s">
        <v>166</v>
      </c>
      <c r="N212" s="180" t="s">
        <v>167</v>
      </c>
      <c r="O212" s="180" t="s">
        <v>168</v>
      </c>
      <c r="P212" s="216" t="s">
        <v>169</v>
      </c>
    </row>
    <row r="213" spans="12:16" x14ac:dyDescent="0.2">
      <c r="L213" s="180" t="s">
        <v>120</v>
      </c>
      <c r="M213" s="174" t="s">
        <v>170</v>
      </c>
      <c r="N213" s="180" t="s">
        <v>158</v>
      </c>
      <c r="O213" s="180" t="s">
        <v>171</v>
      </c>
      <c r="P213" s="216" t="s">
        <v>160</v>
      </c>
    </row>
    <row r="214" spans="12:16" x14ac:dyDescent="0.2">
      <c r="L214" s="180" t="s">
        <v>120</v>
      </c>
      <c r="M214" s="174" t="s">
        <v>172</v>
      </c>
      <c r="N214" s="180" t="s">
        <v>167</v>
      </c>
      <c r="O214" s="180" t="s">
        <v>168</v>
      </c>
      <c r="P214" s="216" t="s">
        <v>169</v>
      </c>
    </row>
    <row r="215" spans="12:16" x14ac:dyDescent="0.2">
      <c r="L215" s="180" t="s">
        <v>120</v>
      </c>
      <c r="M215" s="174" t="s">
        <v>173</v>
      </c>
      <c r="N215" s="180" t="s">
        <v>131</v>
      </c>
      <c r="O215" s="180" t="s">
        <v>132</v>
      </c>
      <c r="P215" s="216" t="s">
        <v>133</v>
      </c>
    </row>
    <row r="216" spans="12:16" x14ac:dyDescent="0.2">
      <c r="L216" s="180" t="s">
        <v>120</v>
      </c>
      <c r="M216" s="174" t="s">
        <v>174</v>
      </c>
      <c r="N216" s="180" t="s">
        <v>145</v>
      </c>
      <c r="O216" s="180" t="s">
        <v>146</v>
      </c>
      <c r="P216" s="216" t="s">
        <v>147</v>
      </c>
    </row>
    <row r="217" spans="12:16" x14ac:dyDescent="0.2">
      <c r="L217" s="180" t="s">
        <v>120</v>
      </c>
      <c r="M217" s="174" t="s">
        <v>175</v>
      </c>
      <c r="N217" s="180" t="s">
        <v>152</v>
      </c>
      <c r="O217" s="180" t="s">
        <v>153</v>
      </c>
      <c r="P217" s="216" t="s">
        <v>154</v>
      </c>
    </row>
    <row r="218" spans="12:16" x14ac:dyDescent="0.2">
      <c r="L218" s="180" t="s">
        <v>120</v>
      </c>
      <c r="M218" s="174" t="s">
        <v>176</v>
      </c>
      <c r="N218" s="180" t="s">
        <v>145</v>
      </c>
      <c r="O218" s="180" t="s">
        <v>146</v>
      </c>
      <c r="P218" s="216" t="s">
        <v>147</v>
      </c>
    </row>
    <row r="219" spans="12:16" x14ac:dyDescent="0.2">
      <c r="L219" s="180" t="s">
        <v>120</v>
      </c>
      <c r="M219" s="174" t="s">
        <v>177</v>
      </c>
      <c r="N219" s="180" t="s">
        <v>152</v>
      </c>
      <c r="O219" s="180" t="s">
        <v>153</v>
      </c>
      <c r="P219" s="216" t="s">
        <v>154</v>
      </c>
    </row>
    <row r="220" spans="12:16" x14ac:dyDescent="0.2">
      <c r="L220" s="180" t="s">
        <v>120</v>
      </c>
      <c r="M220" s="174" t="s">
        <v>178</v>
      </c>
      <c r="N220" s="180" t="s">
        <v>145</v>
      </c>
      <c r="O220" s="180" t="s">
        <v>146</v>
      </c>
      <c r="P220" s="216" t="s">
        <v>147</v>
      </c>
    </row>
    <row r="221" spans="12:16" x14ac:dyDescent="0.2">
      <c r="L221" s="180" t="s">
        <v>120</v>
      </c>
      <c r="M221" s="174" t="s">
        <v>179</v>
      </c>
      <c r="N221" s="180" t="s">
        <v>145</v>
      </c>
      <c r="O221" s="180" t="s">
        <v>146</v>
      </c>
      <c r="P221" s="216" t="s">
        <v>147</v>
      </c>
    </row>
    <row r="222" spans="12:16" x14ac:dyDescent="0.2">
      <c r="L222" s="180" t="s">
        <v>120</v>
      </c>
      <c r="M222" s="174" t="s">
        <v>180</v>
      </c>
      <c r="N222" s="180" t="s">
        <v>167</v>
      </c>
      <c r="O222" s="180" t="s">
        <v>168</v>
      </c>
      <c r="P222" s="216" t="s">
        <v>169</v>
      </c>
    </row>
    <row r="223" spans="12:16" x14ac:dyDescent="0.2">
      <c r="L223" s="180" t="s">
        <v>120</v>
      </c>
      <c r="M223" s="174" t="s">
        <v>181</v>
      </c>
      <c r="N223" s="180" t="s">
        <v>139</v>
      </c>
      <c r="O223" s="180" t="s">
        <v>140</v>
      </c>
      <c r="P223" s="216" t="s">
        <v>141</v>
      </c>
    </row>
    <row r="224" spans="12:16" x14ac:dyDescent="0.2">
      <c r="L224" s="180" t="s">
        <v>120</v>
      </c>
      <c r="M224" s="174" t="s">
        <v>182</v>
      </c>
      <c r="N224" s="180" t="s">
        <v>139</v>
      </c>
      <c r="O224" s="180" t="s">
        <v>140</v>
      </c>
      <c r="P224" s="216" t="s">
        <v>141</v>
      </c>
    </row>
    <row r="225" spans="12:16" x14ac:dyDescent="0.2">
      <c r="L225" s="180" t="s">
        <v>120</v>
      </c>
      <c r="M225" s="174" t="s">
        <v>183</v>
      </c>
      <c r="N225" s="180" t="s">
        <v>122</v>
      </c>
      <c r="O225" s="180" t="s">
        <v>123</v>
      </c>
      <c r="P225" s="216" t="s">
        <v>124</v>
      </c>
    </row>
    <row r="226" spans="12:16" x14ac:dyDescent="0.2">
      <c r="L226" s="180" t="s">
        <v>120</v>
      </c>
      <c r="M226" s="174" t="s">
        <v>184</v>
      </c>
      <c r="N226" s="180" t="s">
        <v>135</v>
      </c>
      <c r="O226" s="180" t="s">
        <v>136</v>
      </c>
      <c r="P226" s="216" t="s">
        <v>137</v>
      </c>
    </row>
    <row r="227" spans="12:16" x14ac:dyDescent="0.2">
      <c r="L227" s="180" t="s">
        <v>120</v>
      </c>
      <c r="M227" s="174" t="s">
        <v>185</v>
      </c>
      <c r="N227" s="180" t="s">
        <v>122</v>
      </c>
      <c r="O227" s="180" t="s">
        <v>123</v>
      </c>
      <c r="P227" s="214" t="s">
        <v>124</v>
      </c>
    </row>
    <row r="228" spans="12:16" x14ac:dyDescent="0.2">
      <c r="L228" s="180" t="s">
        <v>120</v>
      </c>
      <c r="M228" s="174" t="s">
        <v>186</v>
      </c>
      <c r="N228" s="180" t="s">
        <v>122</v>
      </c>
      <c r="O228" s="180" t="s">
        <v>123</v>
      </c>
      <c r="P228" s="214" t="s">
        <v>124</v>
      </c>
    </row>
    <row r="229" spans="12:16" x14ac:dyDescent="0.2">
      <c r="L229" s="180" t="s">
        <v>120</v>
      </c>
      <c r="M229" s="174" t="s">
        <v>187</v>
      </c>
      <c r="N229" s="180" t="s">
        <v>152</v>
      </c>
      <c r="O229" s="180" t="s">
        <v>153</v>
      </c>
      <c r="P229" s="216" t="s">
        <v>154</v>
      </c>
    </row>
    <row r="230" spans="12:16" x14ac:dyDescent="0.2">
      <c r="L230" s="180" t="s">
        <v>120</v>
      </c>
      <c r="M230" s="174" t="s">
        <v>188</v>
      </c>
      <c r="N230" s="180" t="s">
        <v>152</v>
      </c>
      <c r="O230" s="180" t="s">
        <v>153</v>
      </c>
      <c r="P230" s="216" t="s">
        <v>154</v>
      </c>
    </row>
    <row r="231" spans="12:16" x14ac:dyDescent="0.2">
      <c r="L231" s="180" t="s">
        <v>120</v>
      </c>
      <c r="M231" s="174" t="s">
        <v>189</v>
      </c>
      <c r="N231" s="180" t="s">
        <v>139</v>
      </c>
      <c r="O231" s="180" t="s">
        <v>140</v>
      </c>
      <c r="P231" s="216" t="s">
        <v>141</v>
      </c>
    </row>
    <row r="232" spans="12:16" x14ac:dyDescent="0.2">
      <c r="L232" s="180" t="s">
        <v>120</v>
      </c>
      <c r="M232" s="174" t="s">
        <v>190</v>
      </c>
      <c r="N232" s="180" t="s">
        <v>139</v>
      </c>
      <c r="O232" s="180" t="s">
        <v>140</v>
      </c>
      <c r="P232" s="216" t="s">
        <v>141</v>
      </c>
    </row>
    <row r="233" spans="12:16" x14ac:dyDescent="0.2">
      <c r="L233" s="180" t="s">
        <v>120</v>
      </c>
      <c r="M233" s="174" t="s">
        <v>191</v>
      </c>
      <c r="N233" s="180" t="s">
        <v>127</v>
      </c>
      <c r="O233" s="180" t="s">
        <v>128</v>
      </c>
      <c r="P233" s="214" t="s">
        <v>129</v>
      </c>
    </row>
    <row r="234" spans="12:16" x14ac:dyDescent="0.2">
      <c r="L234" s="180" t="s">
        <v>120</v>
      </c>
      <c r="M234" s="174" t="s">
        <v>192</v>
      </c>
      <c r="N234" s="180" t="s">
        <v>127</v>
      </c>
      <c r="O234" s="180" t="s">
        <v>128</v>
      </c>
      <c r="P234" s="214" t="s">
        <v>129</v>
      </c>
    </row>
    <row r="235" spans="12:16" x14ac:dyDescent="0.2">
      <c r="L235" s="180" t="s">
        <v>193</v>
      </c>
      <c r="M235" s="174" t="s">
        <v>194</v>
      </c>
      <c r="N235" s="180" t="s">
        <v>195</v>
      </c>
      <c r="O235" s="180" t="s">
        <v>196</v>
      </c>
      <c r="P235" s="217" t="s">
        <v>197</v>
      </c>
    </row>
    <row r="236" spans="12:16" x14ac:dyDescent="0.2">
      <c r="L236" s="180" t="s">
        <v>193</v>
      </c>
      <c r="M236" s="174" t="s">
        <v>198</v>
      </c>
      <c r="N236" s="180" t="s">
        <v>199</v>
      </c>
      <c r="O236" s="180" t="s">
        <v>200</v>
      </c>
      <c r="P236" s="217" t="s">
        <v>201</v>
      </c>
    </row>
    <row r="237" spans="12:16" x14ac:dyDescent="0.2">
      <c r="L237" s="180" t="s">
        <v>193</v>
      </c>
      <c r="M237" s="174" t="s">
        <v>202</v>
      </c>
      <c r="N237" s="180" t="s">
        <v>203</v>
      </c>
      <c r="O237" s="180" t="s">
        <v>204</v>
      </c>
      <c r="P237" s="218" t="s">
        <v>205</v>
      </c>
    </row>
    <row r="238" spans="12:16" x14ac:dyDescent="0.2">
      <c r="L238" s="180" t="s">
        <v>193</v>
      </c>
      <c r="M238" s="174" t="s">
        <v>206</v>
      </c>
      <c r="N238" s="180" t="s">
        <v>195</v>
      </c>
      <c r="O238" s="180" t="s">
        <v>196</v>
      </c>
      <c r="P238" s="218" t="s">
        <v>197</v>
      </c>
    </row>
    <row r="239" spans="12:16" x14ac:dyDescent="0.2">
      <c r="L239" s="180" t="s">
        <v>193</v>
      </c>
      <c r="M239" s="174" t="s">
        <v>207</v>
      </c>
      <c r="N239" s="180" t="s">
        <v>195</v>
      </c>
      <c r="O239" s="180" t="s">
        <v>196</v>
      </c>
      <c r="P239" s="218" t="s">
        <v>197</v>
      </c>
    </row>
    <row r="240" spans="12:16" x14ac:dyDescent="0.2">
      <c r="L240" s="180" t="s">
        <v>193</v>
      </c>
      <c r="M240" s="174" t="s">
        <v>208</v>
      </c>
      <c r="N240" s="180" t="s">
        <v>199</v>
      </c>
      <c r="O240" s="180" t="s">
        <v>200</v>
      </c>
      <c r="P240" s="218" t="s">
        <v>201</v>
      </c>
    </row>
    <row r="241" spans="12:16" x14ac:dyDescent="0.2">
      <c r="L241" s="180" t="s">
        <v>193</v>
      </c>
      <c r="M241" s="174" t="s">
        <v>209</v>
      </c>
      <c r="N241" s="180" t="s">
        <v>195</v>
      </c>
      <c r="O241" s="180" t="s">
        <v>196</v>
      </c>
      <c r="P241" s="218" t="s">
        <v>197</v>
      </c>
    </row>
    <row r="242" spans="12:16" x14ac:dyDescent="0.2">
      <c r="L242" s="180" t="s">
        <v>193</v>
      </c>
      <c r="M242" s="174" t="s">
        <v>210</v>
      </c>
      <c r="N242" s="180" t="s">
        <v>199</v>
      </c>
      <c r="O242" s="180" t="s">
        <v>200</v>
      </c>
      <c r="P242" s="218" t="s">
        <v>201</v>
      </c>
    </row>
    <row r="243" spans="12:16" x14ac:dyDescent="0.2">
      <c r="L243" s="180" t="s">
        <v>193</v>
      </c>
      <c r="M243" s="174" t="s">
        <v>211</v>
      </c>
      <c r="N243" s="180" t="s">
        <v>195</v>
      </c>
      <c r="O243" s="180" t="s">
        <v>196</v>
      </c>
      <c r="P243" s="218" t="s">
        <v>197</v>
      </c>
    </row>
    <row r="244" spans="12:16" x14ac:dyDescent="0.2">
      <c r="L244" s="180" t="s">
        <v>193</v>
      </c>
      <c r="M244" s="174" t="s">
        <v>212</v>
      </c>
      <c r="N244" s="180" t="s">
        <v>213</v>
      </c>
      <c r="O244" s="180" t="s">
        <v>214</v>
      </c>
      <c r="P244" s="218" t="s">
        <v>215</v>
      </c>
    </row>
    <row r="245" spans="12:16" x14ac:dyDescent="0.2">
      <c r="L245" s="180" t="s">
        <v>193</v>
      </c>
      <c r="M245" s="174" t="s">
        <v>216</v>
      </c>
      <c r="N245" s="180" t="s">
        <v>199</v>
      </c>
      <c r="O245" s="180" t="s">
        <v>200</v>
      </c>
      <c r="P245" s="218" t="s">
        <v>201</v>
      </c>
    </row>
    <row r="246" spans="12:16" x14ac:dyDescent="0.2">
      <c r="L246" s="180" t="s">
        <v>193</v>
      </c>
      <c r="M246" s="174" t="s">
        <v>217</v>
      </c>
      <c r="N246" s="180" t="s">
        <v>218</v>
      </c>
      <c r="O246" s="180" t="s">
        <v>219</v>
      </c>
      <c r="P246" s="218" t="s">
        <v>220</v>
      </c>
    </row>
    <row r="247" spans="12:16" x14ac:dyDescent="0.2">
      <c r="L247" s="180" t="s">
        <v>193</v>
      </c>
      <c r="M247" s="174" t="s">
        <v>221</v>
      </c>
      <c r="N247" s="180" t="s">
        <v>195</v>
      </c>
      <c r="O247" s="180" t="s">
        <v>196</v>
      </c>
      <c r="P247" s="218" t="s">
        <v>197</v>
      </c>
    </row>
    <row r="248" spans="12:16" x14ac:dyDescent="0.2">
      <c r="L248" s="180" t="s">
        <v>193</v>
      </c>
      <c r="M248" s="174" t="s">
        <v>222</v>
      </c>
      <c r="N248" s="180" t="s">
        <v>195</v>
      </c>
      <c r="O248" s="180" t="s">
        <v>196</v>
      </c>
      <c r="P248" s="217" t="s">
        <v>197</v>
      </c>
    </row>
    <row r="249" spans="12:16" x14ac:dyDescent="0.2">
      <c r="L249" s="180" t="s">
        <v>223</v>
      </c>
      <c r="M249" s="174" t="s">
        <v>224</v>
      </c>
      <c r="N249" s="180" t="s">
        <v>54</v>
      </c>
      <c r="O249" s="180" t="s">
        <v>55</v>
      </c>
      <c r="P249" s="217" t="s">
        <v>56</v>
      </c>
    </row>
    <row r="250" spans="12:16" x14ac:dyDescent="0.2">
      <c r="L250" s="180" t="s">
        <v>223</v>
      </c>
      <c r="M250" s="174" t="s">
        <v>198</v>
      </c>
      <c r="N250" s="180" t="s">
        <v>225</v>
      </c>
      <c r="O250" s="180"/>
      <c r="P250" s="217" t="s">
        <v>226</v>
      </c>
    </row>
    <row r="251" spans="12:16" x14ac:dyDescent="0.2">
      <c r="L251" s="180" t="s">
        <v>223</v>
      </c>
      <c r="M251" s="174" t="s">
        <v>227</v>
      </c>
      <c r="N251" s="180" t="s">
        <v>228</v>
      </c>
      <c r="O251" s="180" t="s">
        <v>229</v>
      </c>
      <c r="P251" s="217" t="s">
        <v>230</v>
      </c>
    </row>
    <row r="252" spans="12:16" x14ac:dyDescent="0.2">
      <c r="L252" s="180" t="s">
        <v>223</v>
      </c>
      <c r="M252" s="174" t="s">
        <v>231</v>
      </c>
      <c r="N252" s="180" t="s">
        <v>232</v>
      </c>
      <c r="O252" s="180" t="s">
        <v>233</v>
      </c>
      <c r="P252" s="217" t="s">
        <v>234</v>
      </c>
    </row>
    <row r="253" spans="12:16" x14ac:dyDescent="0.2">
      <c r="L253" s="180" t="s">
        <v>223</v>
      </c>
      <c r="M253" s="174" t="s">
        <v>206</v>
      </c>
      <c r="N253" s="180" t="s">
        <v>235</v>
      </c>
      <c r="O253" s="180" t="s">
        <v>236</v>
      </c>
      <c r="P253" s="217" t="s">
        <v>237</v>
      </c>
    </row>
    <row r="254" spans="12:16" x14ac:dyDescent="0.2">
      <c r="L254" s="180" t="s">
        <v>223</v>
      </c>
      <c r="M254" s="174" t="s">
        <v>238</v>
      </c>
      <c r="N254" s="180" t="s">
        <v>239</v>
      </c>
      <c r="O254" s="180" t="s">
        <v>240</v>
      </c>
      <c r="P254" s="217" t="s">
        <v>241</v>
      </c>
    </row>
    <row r="255" spans="12:16" x14ac:dyDescent="0.2">
      <c r="L255" s="180" t="s">
        <v>223</v>
      </c>
      <c r="M255" s="174" t="s">
        <v>242</v>
      </c>
      <c r="N255" s="180" t="s">
        <v>232</v>
      </c>
      <c r="O255" s="180" t="s">
        <v>233</v>
      </c>
      <c r="P255" s="217" t="s">
        <v>234</v>
      </c>
    </row>
    <row r="256" spans="12:16" x14ac:dyDescent="0.2">
      <c r="L256" s="180" t="s">
        <v>223</v>
      </c>
      <c r="M256" s="174" t="s">
        <v>243</v>
      </c>
      <c r="N256" s="180" t="s">
        <v>225</v>
      </c>
      <c r="O256" s="180"/>
      <c r="P256" s="217" t="s">
        <v>226</v>
      </c>
    </row>
    <row r="257" spans="12:16" x14ac:dyDescent="0.2">
      <c r="L257" s="180" t="s">
        <v>223</v>
      </c>
      <c r="M257" s="174" t="s">
        <v>209</v>
      </c>
      <c r="N257" s="180" t="s">
        <v>228</v>
      </c>
      <c r="O257" s="180" t="s">
        <v>229</v>
      </c>
      <c r="P257" s="217" t="s">
        <v>230</v>
      </c>
    </row>
    <row r="258" spans="12:16" x14ac:dyDescent="0.2">
      <c r="L258" s="180" t="s">
        <v>223</v>
      </c>
      <c r="M258" s="174" t="s">
        <v>244</v>
      </c>
      <c r="N258" s="180" t="s">
        <v>239</v>
      </c>
      <c r="O258" s="180" t="s">
        <v>240</v>
      </c>
      <c r="P258" s="217" t="s">
        <v>241</v>
      </c>
    </row>
    <row r="259" spans="12:16" x14ac:dyDescent="0.2">
      <c r="L259" s="180" t="s">
        <v>223</v>
      </c>
      <c r="M259" s="174" t="s">
        <v>216</v>
      </c>
      <c r="N259" s="180" t="s">
        <v>239</v>
      </c>
      <c r="O259" s="180" t="s">
        <v>240</v>
      </c>
      <c r="P259" s="217" t="s">
        <v>241</v>
      </c>
    </row>
    <row r="260" spans="12:16" x14ac:dyDescent="0.2">
      <c r="L260" s="180" t="s">
        <v>223</v>
      </c>
      <c r="M260" s="174" t="s">
        <v>217</v>
      </c>
      <c r="N260" s="180" t="s">
        <v>239</v>
      </c>
      <c r="O260" s="180" t="s">
        <v>240</v>
      </c>
      <c r="P260" s="217" t="s">
        <v>241</v>
      </c>
    </row>
    <row r="261" spans="12:16" x14ac:dyDescent="0.2">
      <c r="L261" s="180" t="s">
        <v>223</v>
      </c>
      <c r="M261" s="174" t="s">
        <v>221</v>
      </c>
      <c r="N261" s="180" t="s">
        <v>239</v>
      </c>
      <c r="O261" s="180" t="s">
        <v>240</v>
      </c>
      <c r="P261" s="217" t="s">
        <v>241</v>
      </c>
    </row>
    <row r="262" spans="12:16" x14ac:dyDescent="0.2">
      <c r="L262" s="180" t="s">
        <v>223</v>
      </c>
      <c r="M262" s="174" t="s">
        <v>245</v>
      </c>
      <c r="N262" s="180" t="s">
        <v>235</v>
      </c>
      <c r="O262" s="180" t="s">
        <v>236</v>
      </c>
      <c r="P262" s="217" t="s">
        <v>237</v>
      </c>
    </row>
    <row r="263" spans="12:16" x14ac:dyDescent="0.2">
      <c r="L263" s="180" t="s">
        <v>223</v>
      </c>
      <c r="M263" s="174" t="s">
        <v>246</v>
      </c>
      <c r="N263" s="180" t="s">
        <v>54</v>
      </c>
      <c r="O263" s="180" t="s">
        <v>55</v>
      </c>
      <c r="P263" s="217" t="s">
        <v>56</v>
      </c>
    </row>
    <row r="264" spans="12:16" x14ac:dyDescent="0.2">
      <c r="L264" s="180" t="s">
        <v>247</v>
      </c>
      <c r="M264" s="174" t="s">
        <v>248</v>
      </c>
      <c r="N264" s="180" t="s">
        <v>203</v>
      </c>
      <c r="O264" s="181" t="s">
        <v>204</v>
      </c>
      <c r="P264" s="219" t="s">
        <v>205</v>
      </c>
    </row>
    <row r="265" spans="12:16" x14ac:dyDescent="0.2">
      <c r="L265" s="180" t="s">
        <v>247</v>
      </c>
      <c r="M265" s="174" t="s">
        <v>249</v>
      </c>
      <c r="N265" s="180" t="s">
        <v>250</v>
      </c>
      <c r="O265" s="181" t="s">
        <v>251</v>
      </c>
      <c r="P265" s="219" t="s">
        <v>252</v>
      </c>
    </row>
    <row r="266" spans="12:16" x14ac:dyDescent="0.2">
      <c r="L266" s="180" t="s">
        <v>247</v>
      </c>
      <c r="M266" s="174" t="s">
        <v>253</v>
      </c>
      <c r="N266" s="180" t="s">
        <v>254</v>
      </c>
      <c r="O266" s="181" t="s">
        <v>255</v>
      </c>
      <c r="P266" s="219" t="s">
        <v>256</v>
      </c>
    </row>
    <row r="267" spans="12:16" x14ac:dyDescent="0.2">
      <c r="L267" s="180" t="s">
        <v>247</v>
      </c>
      <c r="M267" s="174" t="s">
        <v>257</v>
      </c>
      <c r="N267" s="180" t="s">
        <v>254</v>
      </c>
      <c r="O267" s="181" t="s">
        <v>255</v>
      </c>
      <c r="P267" s="219" t="s">
        <v>256</v>
      </c>
    </row>
    <row r="268" spans="12:16" x14ac:dyDescent="0.2">
      <c r="L268" s="180" t="s">
        <v>247</v>
      </c>
      <c r="M268" s="174" t="s">
        <v>258</v>
      </c>
      <c r="N268" s="182" t="s">
        <v>254</v>
      </c>
      <c r="O268" s="183" t="s">
        <v>255</v>
      </c>
      <c r="P268" s="220" t="s">
        <v>256</v>
      </c>
    </row>
    <row r="269" spans="12:16" x14ac:dyDescent="0.2">
      <c r="L269" s="180" t="s">
        <v>247</v>
      </c>
      <c r="M269" s="174" t="s">
        <v>259</v>
      </c>
      <c r="N269" s="180" t="s">
        <v>254</v>
      </c>
      <c r="O269" s="181" t="s">
        <v>255</v>
      </c>
      <c r="P269" s="219" t="s">
        <v>256</v>
      </c>
    </row>
    <row r="270" spans="12:16" x14ac:dyDescent="0.2">
      <c r="L270" s="180" t="s">
        <v>247</v>
      </c>
      <c r="M270" s="174" t="s">
        <v>260</v>
      </c>
      <c r="N270" s="182" t="s">
        <v>261</v>
      </c>
      <c r="O270" s="183" t="s">
        <v>262</v>
      </c>
      <c r="P270" s="220" t="s">
        <v>263</v>
      </c>
    </row>
    <row r="271" spans="12:16" x14ac:dyDescent="0.2">
      <c r="L271" s="180" t="s">
        <v>247</v>
      </c>
      <c r="M271" s="174" t="s">
        <v>264</v>
      </c>
      <c r="N271" s="182" t="s">
        <v>265</v>
      </c>
      <c r="O271" s="183" t="s">
        <v>266</v>
      </c>
      <c r="P271" s="220" t="s">
        <v>267</v>
      </c>
    </row>
    <row r="272" spans="12:16" x14ac:dyDescent="0.2">
      <c r="L272" s="180" t="s">
        <v>247</v>
      </c>
      <c r="M272" s="174" t="s">
        <v>268</v>
      </c>
      <c r="N272" s="180" t="s">
        <v>254</v>
      </c>
      <c r="O272" s="181" t="s">
        <v>255</v>
      </c>
      <c r="P272" s="219" t="s">
        <v>256</v>
      </c>
    </row>
    <row r="273" spans="12:16" x14ac:dyDescent="0.2">
      <c r="L273" s="180" t="s">
        <v>247</v>
      </c>
      <c r="M273" s="174" t="s">
        <v>269</v>
      </c>
      <c r="N273" s="182" t="s">
        <v>254</v>
      </c>
      <c r="O273" s="183" t="s">
        <v>255</v>
      </c>
      <c r="P273" s="220" t="s">
        <v>256</v>
      </c>
    </row>
    <row r="274" spans="12:16" x14ac:dyDescent="0.2">
      <c r="L274" s="180" t="s">
        <v>247</v>
      </c>
      <c r="M274" s="174" t="s">
        <v>270</v>
      </c>
      <c r="N274" s="182" t="s">
        <v>254</v>
      </c>
      <c r="O274" s="183" t="s">
        <v>255</v>
      </c>
      <c r="P274" s="220" t="s">
        <v>256</v>
      </c>
    </row>
    <row r="275" spans="12:16" x14ac:dyDescent="0.2">
      <c r="L275" s="180" t="s">
        <v>247</v>
      </c>
      <c r="M275" s="174" t="s">
        <v>271</v>
      </c>
      <c r="N275" s="180" t="s">
        <v>254</v>
      </c>
      <c r="O275" s="181" t="s">
        <v>255</v>
      </c>
      <c r="P275" s="221" t="s">
        <v>256</v>
      </c>
    </row>
    <row r="276" spans="12:16" x14ac:dyDescent="0.2">
      <c r="L276" s="180" t="s">
        <v>247</v>
      </c>
      <c r="M276" s="174" t="s">
        <v>272</v>
      </c>
      <c r="N276" s="182" t="s">
        <v>254</v>
      </c>
      <c r="O276" s="183" t="s">
        <v>255</v>
      </c>
      <c r="P276" s="220" t="s">
        <v>256</v>
      </c>
    </row>
    <row r="277" spans="12:16" x14ac:dyDescent="0.2">
      <c r="L277" s="180" t="s">
        <v>247</v>
      </c>
      <c r="M277" s="174" t="s">
        <v>273</v>
      </c>
      <c r="N277" s="182" t="s">
        <v>265</v>
      </c>
      <c r="O277" s="183" t="s">
        <v>266</v>
      </c>
      <c r="P277" s="220" t="s">
        <v>267</v>
      </c>
    </row>
    <row r="278" spans="12:16" x14ac:dyDescent="0.2">
      <c r="L278" s="180" t="s">
        <v>247</v>
      </c>
      <c r="M278" s="174" t="s">
        <v>274</v>
      </c>
      <c r="N278" s="180" t="s">
        <v>254</v>
      </c>
      <c r="O278" s="181" t="s">
        <v>255</v>
      </c>
      <c r="P278" s="219" t="s">
        <v>256</v>
      </c>
    </row>
    <row r="279" spans="12:16" x14ac:dyDescent="0.2">
      <c r="L279" s="180" t="s">
        <v>275</v>
      </c>
      <c r="M279" s="174" t="s">
        <v>276</v>
      </c>
      <c r="N279" s="182" t="s">
        <v>277</v>
      </c>
      <c r="O279" s="183" t="s">
        <v>278</v>
      </c>
      <c r="P279" s="222" t="s">
        <v>279</v>
      </c>
    </row>
    <row r="280" spans="12:16" x14ac:dyDescent="0.2">
      <c r="L280" s="180" t="s">
        <v>275</v>
      </c>
      <c r="M280" s="174" t="s">
        <v>280</v>
      </c>
      <c r="N280" s="180" t="s">
        <v>281</v>
      </c>
      <c r="O280" s="181" t="s">
        <v>282</v>
      </c>
      <c r="P280" s="223" t="s">
        <v>283</v>
      </c>
    </row>
    <row r="281" spans="12:16" x14ac:dyDescent="0.2">
      <c r="L281" s="180" t="s">
        <v>275</v>
      </c>
      <c r="M281" s="174" t="s">
        <v>284</v>
      </c>
      <c r="N281" s="182" t="s">
        <v>285</v>
      </c>
      <c r="O281" s="183" t="s">
        <v>286</v>
      </c>
      <c r="P281" s="222" t="s">
        <v>287</v>
      </c>
    </row>
    <row r="282" spans="12:16" x14ac:dyDescent="0.2">
      <c r="L282" s="180" t="s">
        <v>275</v>
      </c>
      <c r="M282" s="174" t="s">
        <v>288</v>
      </c>
      <c r="N282" s="180" t="s">
        <v>289</v>
      </c>
      <c r="O282" s="181" t="s">
        <v>290</v>
      </c>
      <c r="P282" s="223" t="s">
        <v>291</v>
      </c>
    </row>
    <row r="283" spans="12:16" x14ac:dyDescent="0.2">
      <c r="L283" s="180" t="s">
        <v>275</v>
      </c>
      <c r="M283" s="174" t="s">
        <v>292</v>
      </c>
      <c r="N283" s="180" t="s">
        <v>293</v>
      </c>
      <c r="O283" s="181" t="s">
        <v>294</v>
      </c>
      <c r="P283" s="223" t="s">
        <v>295</v>
      </c>
    </row>
    <row r="284" spans="12:16" x14ac:dyDescent="0.2">
      <c r="L284" s="180" t="s">
        <v>275</v>
      </c>
      <c r="M284" s="174" t="s">
        <v>296</v>
      </c>
      <c r="N284" s="180" t="s">
        <v>285</v>
      </c>
      <c r="O284" s="181" t="s">
        <v>286</v>
      </c>
      <c r="P284" s="223" t="s">
        <v>287</v>
      </c>
    </row>
    <row r="285" spans="12:16" x14ac:dyDescent="0.2">
      <c r="L285" s="180" t="s">
        <v>275</v>
      </c>
      <c r="M285" s="174" t="s">
        <v>297</v>
      </c>
      <c r="N285" s="182" t="s">
        <v>293</v>
      </c>
      <c r="O285" s="183" t="s">
        <v>294</v>
      </c>
      <c r="P285" s="222" t="s">
        <v>295</v>
      </c>
    </row>
    <row r="286" spans="12:16" x14ac:dyDescent="0.2">
      <c r="L286" s="180" t="s">
        <v>275</v>
      </c>
      <c r="M286" s="174" t="s">
        <v>298</v>
      </c>
      <c r="N286" s="182" t="s">
        <v>277</v>
      </c>
      <c r="O286" s="183" t="s">
        <v>278</v>
      </c>
      <c r="P286" s="222" t="s">
        <v>279</v>
      </c>
    </row>
    <row r="287" spans="12:16" x14ac:dyDescent="0.2">
      <c r="L287" s="180" t="s">
        <v>275</v>
      </c>
      <c r="M287" s="174" t="s">
        <v>299</v>
      </c>
      <c r="N287" s="180" t="s">
        <v>293</v>
      </c>
      <c r="O287" s="181" t="s">
        <v>294</v>
      </c>
      <c r="P287" s="223" t="s">
        <v>295</v>
      </c>
    </row>
    <row r="288" spans="12:16" x14ac:dyDescent="0.2">
      <c r="L288" s="180" t="s">
        <v>275</v>
      </c>
      <c r="M288" s="174" t="s">
        <v>300</v>
      </c>
      <c r="N288" s="182" t="s">
        <v>293</v>
      </c>
      <c r="O288" s="183" t="s">
        <v>294</v>
      </c>
      <c r="P288" s="222" t="s">
        <v>295</v>
      </c>
    </row>
    <row r="289" spans="12:16" x14ac:dyDescent="0.2">
      <c r="L289" s="180" t="s">
        <v>275</v>
      </c>
      <c r="M289" s="174" t="s">
        <v>301</v>
      </c>
      <c r="N289" s="180" t="s">
        <v>277</v>
      </c>
      <c r="O289" s="181" t="s">
        <v>278</v>
      </c>
      <c r="P289" s="223" t="s">
        <v>279</v>
      </c>
    </row>
    <row r="290" spans="12:16" x14ac:dyDescent="0.2">
      <c r="L290" s="180" t="s">
        <v>275</v>
      </c>
      <c r="M290" s="174" t="s">
        <v>302</v>
      </c>
      <c r="N290" s="180" t="s">
        <v>303</v>
      </c>
      <c r="O290" s="181" t="s">
        <v>304</v>
      </c>
      <c r="P290" s="223" t="s">
        <v>305</v>
      </c>
    </row>
    <row r="291" spans="12:16" x14ac:dyDescent="0.2">
      <c r="L291" s="180" t="s">
        <v>306</v>
      </c>
      <c r="M291" s="174" t="s">
        <v>307</v>
      </c>
      <c r="N291" s="180" t="s">
        <v>289</v>
      </c>
      <c r="O291" s="181" t="s">
        <v>290</v>
      </c>
      <c r="P291" s="219" t="s">
        <v>291</v>
      </c>
    </row>
    <row r="292" spans="12:16" x14ac:dyDescent="0.2">
      <c r="L292" s="180" t="s">
        <v>306</v>
      </c>
      <c r="M292" s="174" t="s">
        <v>308</v>
      </c>
      <c r="N292" s="180" t="s">
        <v>289</v>
      </c>
      <c r="O292" s="181" t="s">
        <v>290</v>
      </c>
      <c r="P292" s="219" t="s">
        <v>291</v>
      </c>
    </row>
    <row r="293" spans="12:16" x14ac:dyDescent="0.2">
      <c r="L293" s="180" t="s">
        <v>306</v>
      </c>
      <c r="M293" s="174" t="s">
        <v>309</v>
      </c>
      <c r="N293" s="180" t="s">
        <v>289</v>
      </c>
      <c r="O293" s="181" t="s">
        <v>290</v>
      </c>
      <c r="P293" s="219" t="s">
        <v>291</v>
      </c>
    </row>
    <row r="294" spans="12:16" x14ac:dyDescent="0.2">
      <c r="L294" s="180" t="s">
        <v>306</v>
      </c>
      <c r="M294" s="174" t="s">
        <v>310</v>
      </c>
      <c r="N294" s="180" t="s">
        <v>289</v>
      </c>
      <c r="O294" s="181" t="s">
        <v>290</v>
      </c>
      <c r="P294" s="219" t="s">
        <v>291</v>
      </c>
    </row>
    <row r="295" spans="12:16" x14ac:dyDescent="0.2">
      <c r="L295" s="180" t="s">
        <v>311</v>
      </c>
      <c r="M295" s="174" t="s">
        <v>206</v>
      </c>
      <c r="N295" s="180" t="s">
        <v>312</v>
      </c>
      <c r="O295" s="180" t="s">
        <v>313</v>
      </c>
      <c r="P295" s="217" t="s">
        <v>314</v>
      </c>
    </row>
    <row r="296" spans="12:16" x14ac:dyDescent="0.2">
      <c r="L296" s="180" t="s">
        <v>311</v>
      </c>
      <c r="M296" s="174" t="s">
        <v>315</v>
      </c>
      <c r="N296" s="180" t="s">
        <v>316</v>
      </c>
      <c r="O296" s="180" t="s">
        <v>317</v>
      </c>
      <c r="P296" s="224" t="s">
        <v>318</v>
      </c>
    </row>
    <row r="297" spans="12:16" x14ac:dyDescent="0.2">
      <c r="L297" s="180" t="s">
        <v>311</v>
      </c>
      <c r="M297" s="174" t="s">
        <v>319</v>
      </c>
      <c r="N297" s="180" t="s">
        <v>316</v>
      </c>
      <c r="O297" s="180" t="s">
        <v>317</v>
      </c>
      <c r="P297" s="224" t="s">
        <v>318</v>
      </c>
    </row>
    <row r="298" spans="12:16" x14ac:dyDescent="0.2">
      <c r="L298" s="180" t="s">
        <v>311</v>
      </c>
      <c r="M298" s="174" t="s">
        <v>320</v>
      </c>
      <c r="N298" s="180" t="s">
        <v>321</v>
      </c>
      <c r="O298" s="180" t="s">
        <v>322</v>
      </c>
      <c r="P298" s="224" t="s">
        <v>323</v>
      </c>
    </row>
    <row r="299" spans="12:16" x14ac:dyDescent="0.2">
      <c r="L299" s="180" t="s">
        <v>311</v>
      </c>
      <c r="M299" s="174" t="s">
        <v>324</v>
      </c>
      <c r="N299" s="180" t="s">
        <v>321</v>
      </c>
      <c r="O299" s="180" t="s">
        <v>322</v>
      </c>
      <c r="P299" s="224" t="s">
        <v>323</v>
      </c>
    </row>
    <row r="300" spans="12:16" x14ac:dyDescent="0.2">
      <c r="L300" s="180" t="s">
        <v>311</v>
      </c>
      <c r="M300" s="174" t="s">
        <v>325</v>
      </c>
      <c r="N300" s="180" t="s">
        <v>321</v>
      </c>
      <c r="O300" s="180" t="s">
        <v>322</v>
      </c>
      <c r="P300" s="224" t="s">
        <v>323</v>
      </c>
    </row>
    <row r="301" spans="12:16" x14ac:dyDescent="0.2">
      <c r="L301" s="180" t="s">
        <v>311</v>
      </c>
      <c r="M301" s="174" t="s">
        <v>326</v>
      </c>
      <c r="N301" s="180" t="s">
        <v>321</v>
      </c>
      <c r="O301" s="180" t="s">
        <v>322</v>
      </c>
      <c r="P301" s="224" t="s">
        <v>323</v>
      </c>
    </row>
    <row r="302" spans="12:16" x14ac:dyDescent="0.2">
      <c r="L302" s="180" t="s">
        <v>311</v>
      </c>
      <c r="M302" s="174" t="s">
        <v>327</v>
      </c>
      <c r="N302" s="180" t="s">
        <v>316</v>
      </c>
      <c r="O302" s="180" t="s">
        <v>317</v>
      </c>
      <c r="P302" s="224" t="s">
        <v>318</v>
      </c>
    </row>
    <row r="303" spans="12:16" x14ac:dyDescent="0.2">
      <c r="L303" s="180" t="s">
        <v>311</v>
      </c>
      <c r="M303" s="174" t="s">
        <v>328</v>
      </c>
      <c r="N303" s="180" t="s">
        <v>316</v>
      </c>
      <c r="O303" s="180" t="s">
        <v>317</v>
      </c>
      <c r="P303" s="224" t="s">
        <v>318</v>
      </c>
    </row>
    <row r="304" spans="12:16" x14ac:dyDescent="0.2">
      <c r="L304" s="180" t="s">
        <v>311</v>
      </c>
      <c r="M304" s="174" t="s">
        <v>329</v>
      </c>
      <c r="N304" s="180" t="s">
        <v>316</v>
      </c>
      <c r="O304" s="180" t="s">
        <v>317</v>
      </c>
      <c r="P304" s="224" t="s">
        <v>318</v>
      </c>
    </row>
    <row r="305" spans="12:16" x14ac:dyDescent="0.2">
      <c r="L305" s="180" t="s">
        <v>311</v>
      </c>
      <c r="M305" s="174" t="s">
        <v>330</v>
      </c>
      <c r="N305" s="180" t="s">
        <v>316</v>
      </c>
      <c r="O305" s="180" t="s">
        <v>317</v>
      </c>
      <c r="P305" s="224" t="s">
        <v>318</v>
      </c>
    </row>
    <row r="306" spans="12:16" x14ac:dyDescent="0.2">
      <c r="L306" s="180" t="s">
        <v>311</v>
      </c>
      <c r="M306" s="174" t="s">
        <v>331</v>
      </c>
      <c r="N306" s="180" t="s">
        <v>312</v>
      </c>
      <c r="O306" s="180" t="s">
        <v>313</v>
      </c>
      <c r="P306" s="217" t="s">
        <v>314</v>
      </c>
    </row>
    <row r="307" spans="12:16" x14ac:dyDescent="0.2">
      <c r="L307" s="180" t="s">
        <v>311</v>
      </c>
      <c r="M307" s="174" t="s">
        <v>332</v>
      </c>
      <c r="N307" s="180" t="s">
        <v>321</v>
      </c>
      <c r="O307" s="180" t="s">
        <v>322</v>
      </c>
      <c r="P307" s="224" t="s">
        <v>323</v>
      </c>
    </row>
    <row r="308" spans="12:16" x14ac:dyDescent="0.2">
      <c r="L308" s="180" t="s">
        <v>311</v>
      </c>
      <c r="M308" s="174" t="s">
        <v>333</v>
      </c>
      <c r="N308" s="180" t="s">
        <v>321</v>
      </c>
      <c r="O308" s="180" t="s">
        <v>322</v>
      </c>
      <c r="P308" s="224" t="s">
        <v>323</v>
      </c>
    </row>
    <row r="309" spans="12:16" x14ac:dyDescent="0.2">
      <c r="L309" s="180" t="s">
        <v>311</v>
      </c>
      <c r="M309" s="174" t="s">
        <v>334</v>
      </c>
      <c r="N309" s="180" t="s">
        <v>316</v>
      </c>
      <c r="O309" s="180" t="s">
        <v>322</v>
      </c>
      <c r="P309" s="224" t="s">
        <v>318</v>
      </c>
    </row>
    <row r="310" spans="12:16" x14ac:dyDescent="0.2">
      <c r="L310" s="180" t="s">
        <v>311</v>
      </c>
      <c r="M310" s="174" t="s">
        <v>335</v>
      </c>
      <c r="N310" s="180" t="s">
        <v>312</v>
      </c>
      <c r="O310" s="180" t="s">
        <v>313</v>
      </c>
      <c r="P310" s="217" t="s">
        <v>314</v>
      </c>
    </row>
    <row r="311" spans="12:16" x14ac:dyDescent="0.2">
      <c r="L311" s="174" t="s">
        <v>336</v>
      </c>
      <c r="M311" s="174" t="s">
        <v>337</v>
      </c>
      <c r="N311" s="182" t="s">
        <v>321</v>
      </c>
      <c r="O311" s="183" t="s">
        <v>322</v>
      </c>
      <c r="P311" s="220" t="s">
        <v>323</v>
      </c>
    </row>
    <row r="312" spans="12:16" x14ac:dyDescent="0.2">
      <c r="L312" s="174" t="s">
        <v>336</v>
      </c>
      <c r="M312" s="174" t="s">
        <v>338</v>
      </c>
      <c r="N312" s="182" t="s">
        <v>321</v>
      </c>
      <c r="O312" s="183" t="s">
        <v>339</v>
      </c>
      <c r="P312" s="220" t="s">
        <v>323</v>
      </c>
    </row>
    <row r="313" spans="12:16" x14ac:dyDescent="0.2">
      <c r="L313" s="174" t="s">
        <v>336</v>
      </c>
      <c r="M313" s="174" t="s">
        <v>340</v>
      </c>
      <c r="N313" s="182" t="s">
        <v>321</v>
      </c>
      <c r="O313" s="183" t="s">
        <v>341</v>
      </c>
      <c r="P313" s="220" t="s">
        <v>323</v>
      </c>
    </row>
    <row r="314" spans="12:16" x14ac:dyDescent="0.2">
      <c r="L314" s="174" t="s">
        <v>336</v>
      </c>
      <c r="M314" s="174" t="s">
        <v>342</v>
      </c>
      <c r="N314" s="182" t="s">
        <v>321</v>
      </c>
      <c r="O314" s="183" t="s">
        <v>343</v>
      </c>
      <c r="P314" s="220" t="s">
        <v>323</v>
      </c>
    </row>
    <row r="315" spans="12:16" x14ac:dyDescent="0.2">
      <c r="L315" s="174" t="s">
        <v>336</v>
      </c>
      <c r="M315" s="174" t="s">
        <v>344</v>
      </c>
      <c r="N315" s="182" t="s">
        <v>321</v>
      </c>
      <c r="O315" s="183" t="s">
        <v>345</v>
      </c>
      <c r="P315" s="220" t="s">
        <v>323</v>
      </c>
    </row>
    <row r="316" spans="12:16" x14ac:dyDescent="0.2">
      <c r="L316" s="180" t="s">
        <v>346</v>
      </c>
      <c r="M316" s="174" t="s">
        <v>346</v>
      </c>
      <c r="N316" s="180" t="s">
        <v>316</v>
      </c>
      <c r="O316" s="184" t="s">
        <v>317</v>
      </c>
      <c r="P316" s="220" t="s">
        <v>318</v>
      </c>
    </row>
    <row r="317" spans="12:16" x14ac:dyDescent="0.2">
      <c r="L317" s="180" t="s">
        <v>346</v>
      </c>
      <c r="M317" s="174" t="s">
        <v>347</v>
      </c>
      <c r="N317" s="180" t="s">
        <v>316</v>
      </c>
      <c r="O317" s="184" t="s">
        <v>348</v>
      </c>
      <c r="P317" s="220" t="s">
        <v>318</v>
      </c>
    </row>
    <row r="318" spans="12:16" x14ac:dyDescent="0.2">
      <c r="L318" s="180" t="s">
        <v>346</v>
      </c>
      <c r="M318" s="174" t="s">
        <v>349</v>
      </c>
      <c r="N318" s="180" t="s">
        <v>316</v>
      </c>
      <c r="O318" s="184" t="s">
        <v>350</v>
      </c>
      <c r="P318" s="220" t="s">
        <v>318</v>
      </c>
    </row>
    <row r="319" spans="12:16" x14ac:dyDescent="0.2">
      <c r="L319" s="180" t="s">
        <v>346</v>
      </c>
      <c r="M319" s="174" t="s">
        <v>351</v>
      </c>
      <c r="N319" s="180" t="s">
        <v>316</v>
      </c>
      <c r="O319" s="184" t="s">
        <v>352</v>
      </c>
      <c r="P319" s="220" t="s">
        <v>318</v>
      </c>
    </row>
    <row r="320" spans="12:16" x14ac:dyDescent="0.2">
      <c r="L320" s="180" t="s">
        <v>346</v>
      </c>
      <c r="M320" s="174" t="s">
        <v>353</v>
      </c>
      <c r="N320" s="180" t="s">
        <v>316</v>
      </c>
      <c r="O320" s="184" t="s">
        <v>354</v>
      </c>
      <c r="P320" s="220" t="s">
        <v>318</v>
      </c>
    </row>
    <row r="321" spans="12:16" x14ac:dyDescent="0.2">
      <c r="L321" s="180" t="s">
        <v>346</v>
      </c>
      <c r="M321" s="174" t="s">
        <v>355</v>
      </c>
      <c r="N321" s="180" t="s">
        <v>316</v>
      </c>
      <c r="O321" s="184" t="s">
        <v>356</v>
      </c>
      <c r="P321" s="220" t="s">
        <v>318</v>
      </c>
    </row>
    <row r="322" spans="12:16" x14ac:dyDescent="0.2">
      <c r="L322" s="180" t="s">
        <v>357</v>
      </c>
      <c r="M322" s="174" t="s">
        <v>357</v>
      </c>
      <c r="N322" s="182" t="s">
        <v>235</v>
      </c>
      <c r="O322" s="183" t="s">
        <v>236</v>
      </c>
      <c r="P322" s="220" t="s">
        <v>237</v>
      </c>
    </row>
    <row r="323" spans="12:16" x14ac:dyDescent="0.2">
      <c r="L323" s="180" t="s">
        <v>357</v>
      </c>
      <c r="M323" s="174" t="s">
        <v>358</v>
      </c>
      <c r="N323" s="182" t="s">
        <v>235</v>
      </c>
      <c r="O323" s="183" t="s">
        <v>359</v>
      </c>
      <c r="P323" s="220" t="s">
        <v>237</v>
      </c>
    </row>
    <row r="324" spans="12:16" x14ac:dyDescent="0.2">
      <c r="L324" s="180" t="s">
        <v>357</v>
      </c>
      <c r="M324" s="174" t="s">
        <v>360</v>
      </c>
      <c r="N324" s="182" t="s">
        <v>235</v>
      </c>
      <c r="O324" s="183" t="s">
        <v>361</v>
      </c>
      <c r="P324" s="220" t="s">
        <v>237</v>
      </c>
    </row>
    <row r="325" spans="12:16" x14ac:dyDescent="0.2">
      <c r="L325" s="180" t="s">
        <v>362</v>
      </c>
      <c r="M325" s="174" t="s">
        <v>362</v>
      </c>
      <c r="N325" s="180" t="s">
        <v>363</v>
      </c>
      <c r="O325" s="181" t="s">
        <v>294</v>
      </c>
      <c r="P325" s="219" t="s">
        <v>295</v>
      </c>
    </row>
    <row r="326" spans="12:16" x14ac:dyDescent="0.2">
      <c r="L326" s="180" t="s">
        <v>362</v>
      </c>
      <c r="M326" s="174" t="s">
        <v>364</v>
      </c>
      <c r="N326" s="180" t="s">
        <v>363</v>
      </c>
      <c r="O326" s="181" t="s">
        <v>365</v>
      </c>
      <c r="P326" s="219" t="s">
        <v>295</v>
      </c>
    </row>
    <row r="327" spans="12:16" x14ac:dyDescent="0.2">
      <c r="L327" s="180" t="s">
        <v>362</v>
      </c>
      <c r="M327" s="174" t="s">
        <v>366</v>
      </c>
      <c r="N327" s="180" t="s">
        <v>363</v>
      </c>
      <c r="O327" s="181" t="s">
        <v>367</v>
      </c>
      <c r="P327" s="219" t="s">
        <v>295</v>
      </c>
    </row>
    <row r="328" spans="12:16" x14ac:dyDescent="0.2">
      <c r="L328" s="180" t="s">
        <v>362</v>
      </c>
      <c r="M328" s="174" t="s">
        <v>368</v>
      </c>
      <c r="N328" s="180" t="s">
        <v>363</v>
      </c>
      <c r="O328" s="181" t="s">
        <v>369</v>
      </c>
      <c r="P328" s="219" t="s">
        <v>295</v>
      </c>
    </row>
    <row r="329" spans="12:16" x14ac:dyDescent="0.2">
      <c r="L329" s="180" t="s">
        <v>362</v>
      </c>
      <c r="M329" s="174" t="s">
        <v>370</v>
      </c>
      <c r="N329" s="180" t="s">
        <v>363</v>
      </c>
      <c r="O329" s="181" t="s">
        <v>371</v>
      </c>
      <c r="P329" s="219" t="s">
        <v>295</v>
      </c>
    </row>
    <row r="330" spans="12:16" x14ac:dyDescent="0.2">
      <c r="L330" s="180" t="s">
        <v>362</v>
      </c>
      <c r="M330" s="174" t="s">
        <v>372</v>
      </c>
      <c r="N330" s="180" t="s">
        <v>363</v>
      </c>
      <c r="O330" s="181" t="s">
        <v>373</v>
      </c>
      <c r="P330" s="219" t="s">
        <v>295</v>
      </c>
    </row>
    <row r="331" spans="12:16" x14ac:dyDescent="0.2">
      <c r="L331" s="180" t="s">
        <v>362</v>
      </c>
      <c r="M331" s="174" t="s">
        <v>374</v>
      </c>
      <c r="N331" s="180" t="s">
        <v>363</v>
      </c>
      <c r="O331" s="181" t="s">
        <v>375</v>
      </c>
      <c r="P331" s="219" t="s">
        <v>295</v>
      </c>
    </row>
    <row r="332" spans="12:16" x14ac:dyDescent="0.2">
      <c r="L332" s="180" t="s">
        <v>362</v>
      </c>
      <c r="M332" s="174" t="s">
        <v>376</v>
      </c>
      <c r="N332" s="180" t="s">
        <v>363</v>
      </c>
      <c r="O332" s="181" t="s">
        <v>377</v>
      </c>
      <c r="P332" s="219" t="s">
        <v>295</v>
      </c>
    </row>
    <row r="333" spans="12:16" x14ac:dyDescent="0.2">
      <c r="L333" s="180" t="s">
        <v>362</v>
      </c>
      <c r="M333" s="174" t="s">
        <v>378</v>
      </c>
      <c r="N333" s="180" t="s">
        <v>363</v>
      </c>
      <c r="O333" s="181" t="s">
        <v>379</v>
      </c>
      <c r="P333" s="219" t="s">
        <v>295</v>
      </c>
    </row>
    <row r="334" spans="12:16" x14ac:dyDescent="0.2">
      <c r="L334" s="180" t="s">
        <v>380</v>
      </c>
      <c r="M334" s="174" t="s">
        <v>380</v>
      </c>
      <c r="N334" s="182" t="s">
        <v>321</v>
      </c>
      <c r="O334" s="185" t="s">
        <v>322</v>
      </c>
      <c r="P334" s="219" t="s">
        <v>323</v>
      </c>
    </row>
    <row r="335" spans="12:16" x14ac:dyDescent="0.2">
      <c r="L335" s="180" t="s">
        <v>380</v>
      </c>
      <c r="M335" s="174" t="s">
        <v>381</v>
      </c>
      <c r="N335" s="182" t="s">
        <v>321</v>
      </c>
      <c r="O335" s="185" t="s">
        <v>339</v>
      </c>
      <c r="P335" s="219" t="s">
        <v>323</v>
      </c>
    </row>
    <row r="336" spans="12:16" x14ac:dyDescent="0.2">
      <c r="L336" s="180" t="s">
        <v>380</v>
      </c>
      <c r="M336" s="174" t="s">
        <v>382</v>
      </c>
      <c r="N336" s="182" t="s">
        <v>321</v>
      </c>
      <c r="O336" s="185" t="s">
        <v>341</v>
      </c>
      <c r="P336" s="219" t="s">
        <v>323</v>
      </c>
    </row>
    <row r="337" spans="12:16" x14ac:dyDescent="0.2">
      <c r="L337" s="180" t="s">
        <v>380</v>
      </c>
      <c r="M337" s="174" t="s">
        <v>331</v>
      </c>
      <c r="N337" s="182" t="s">
        <v>321</v>
      </c>
      <c r="O337" s="185" t="s">
        <v>343</v>
      </c>
      <c r="P337" s="219" t="s">
        <v>323</v>
      </c>
    </row>
    <row r="338" spans="12:16" x14ac:dyDescent="0.2">
      <c r="L338" s="180" t="s">
        <v>380</v>
      </c>
      <c r="M338" s="174" t="s">
        <v>383</v>
      </c>
      <c r="N338" s="182" t="s">
        <v>321</v>
      </c>
      <c r="O338" s="185" t="s">
        <v>345</v>
      </c>
      <c r="P338" s="219" t="s">
        <v>323</v>
      </c>
    </row>
    <row r="339" spans="12:16" x14ac:dyDescent="0.2">
      <c r="L339" s="180" t="s">
        <v>384</v>
      </c>
      <c r="M339" s="174" t="s">
        <v>384</v>
      </c>
      <c r="N339" s="180" t="s">
        <v>312</v>
      </c>
      <c r="O339" s="184" t="s">
        <v>313</v>
      </c>
      <c r="P339" s="219" t="s">
        <v>314</v>
      </c>
    </row>
    <row r="340" spans="12:16" x14ac:dyDescent="0.2">
      <c r="L340" s="180" t="s">
        <v>384</v>
      </c>
      <c r="M340" s="174" t="s">
        <v>385</v>
      </c>
      <c r="N340" s="180" t="s">
        <v>312</v>
      </c>
      <c r="O340" s="184" t="s">
        <v>313</v>
      </c>
      <c r="P340" s="219" t="s">
        <v>314</v>
      </c>
    </row>
    <row r="341" spans="12:16" x14ac:dyDescent="0.2">
      <c r="L341" s="180" t="s">
        <v>386</v>
      </c>
      <c r="M341" s="174" t="s">
        <v>386</v>
      </c>
      <c r="N341" s="182" t="s">
        <v>387</v>
      </c>
      <c r="O341" s="185" t="s">
        <v>388</v>
      </c>
      <c r="P341" s="219" t="s">
        <v>389</v>
      </c>
    </row>
    <row r="342" spans="12:16" x14ac:dyDescent="0.2">
      <c r="L342" s="180" t="s">
        <v>386</v>
      </c>
      <c r="M342" s="174" t="s">
        <v>390</v>
      </c>
      <c r="N342" s="182" t="s">
        <v>387</v>
      </c>
      <c r="O342" s="185" t="s">
        <v>391</v>
      </c>
      <c r="P342" s="219" t="s">
        <v>389</v>
      </c>
    </row>
    <row r="343" spans="12:16" x14ac:dyDescent="0.2">
      <c r="L343" s="180" t="s">
        <v>386</v>
      </c>
      <c r="M343" s="174" t="s">
        <v>392</v>
      </c>
      <c r="N343" s="182" t="s">
        <v>387</v>
      </c>
      <c r="O343" s="185" t="s">
        <v>393</v>
      </c>
      <c r="P343" s="219" t="s">
        <v>389</v>
      </c>
    </row>
    <row r="344" spans="12:16" x14ac:dyDescent="0.2">
      <c r="L344" s="180" t="s">
        <v>394</v>
      </c>
      <c r="M344" s="174" t="s">
        <v>395</v>
      </c>
      <c r="N344" s="182" t="s">
        <v>387</v>
      </c>
      <c r="O344" s="185" t="s">
        <v>388</v>
      </c>
      <c r="P344" s="219" t="s">
        <v>389</v>
      </c>
    </row>
    <row r="345" spans="12:16" x14ac:dyDescent="0.2">
      <c r="L345" s="180" t="s">
        <v>394</v>
      </c>
      <c r="M345" s="174" t="s">
        <v>396</v>
      </c>
      <c r="N345" s="182" t="s">
        <v>387</v>
      </c>
      <c r="O345" s="185" t="s">
        <v>391</v>
      </c>
      <c r="P345" s="219" t="s">
        <v>389</v>
      </c>
    </row>
    <row r="346" spans="12:16" x14ac:dyDescent="0.2">
      <c r="L346" s="180" t="s">
        <v>394</v>
      </c>
      <c r="M346" s="174" t="s">
        <v>397</v>
      </c>
      <c r="N346" s="182" t="s">
        <v>387</v>
      </c>
      <c r="O346" s="185" t="s">
        <v>393</v>
      </c>
      <c r="P346" s="219" t="s">
        <v>389</v>
      </c>
    </row>
    <row r="347" spans="12:16" x14ac:dyDescent="0.2">
      <c r="L347" s="180" t="s">
        <v>394</v>
      </c>
      <c r="M347" s="174" t="s">
        <v>398</v>
      </c>
      <c r="N347" s="182" t="s">
        <v>387</v>
      </c>
      <c r="O347" s="185" t="s">
        <v>399</v>
      </c>
      <c r="P347" s="219" t="s">
        <v>389</v>
      </c>
    </row>
    <row r="348" spans="12:16" x14ac:dyDescent="0.2">
      <c r="L348" s="180" t="s">
        <v>394</v>
      </c>
      <c r="M348" s="174" t="s">
        <v>400</v>
      </c>
      <c r="N348" s="182" t="s">
        <v>387</v>
      </c>
      <c r="O348" s="185" t="s">
        <v>401</v>
      </c>
      <c r="P348" s="219" t="s">
        <v>389</v>
      </c>
    </row>
    <row r="349" spans="12:16" x14ac:dyDescent="0.2">
      <c r="L349" s="180" t="s">
        <v>394</v>
      </c>
      <c r="M349" s="174" t="s">
        <v>402</v>
      </c>
      <c r="N349" s="182" t="s">
        <v>387</v>
      </c>
      <c r="O349" s="185" t="s">
        <v>403</v>
      </c>
      <c r="P349" s="219" t="s">
        <v>389</v>
      </c>
    </row>
    <row r="350" spans="12:16" x14ac:dyDescent="0.2">
      <c r="L350" s="180" t="s">
        <v>394</v>
      </c>
      <c r="M350" s="174" t="s">
        <v>404</v>
      </c>
      <c r="N350" s="182" t="s">
        <v>387</v>
      </c>
      <c r="O350" s="185" t="s">
        <v>405</v>
      </c>
      <c r="P350" s="219" t="s">
        <v>389</v>
      </c>
    </row>
    <row r="351" spans="12:16" x14ac:dyDescent="0.2">
      <c r="L351" s="180" t="s">
        <v>394</v>
      </c>
      <c r="M351" s="174" t="s">
        <v>406</v>
      </c>
      <c r="N351" s="182" t="s">
        <v>387</v>
      </c>
      <c r="O351" s="185" t="s">
        <v>407</v>
      </c>
      <c r="P351" s="219" t="s">
        <v>389</v>
      </c>
    </row>
    <row r="352" spans="12:16" x14ac:dyDescent="0.2">
      <c r="L352" s="180" t="s">
        <v>394</v>
      </c>
      <c r="M352" s="174" t="s">
        <v>408</v>
      </c>
      <c r="N352" s="182" t="s">
        <v>387</v>
      </c>
      <c r="O352" s="185" t="s">
        <v>409</v>
      </c>
      <c r="P352" s="219" t="s">
        <v>389</v>
      </c>
    </row>
    <row r="353" spans="12:16" x14ac:dyDescent="0.2">
      <c r="L353" s="180" t="s">
        <v>394</v>
      </c>
      <c r="M353" s="174" t="s">
        <v>410</v>
      </c>
      <c r="N353" s="182" t="s">
        <v>387</v>
      </c>
      <c r="O353" s="185" t="s">
        <v>411</v>
      </c>
      <c r="P353" s="219" t="s">
        <v>389</v>
      </c>
    </row>
    <row r="354" spans="12:16" x14ac:dyDescent="0.2">
      <c r="L354" s="180" t="s">
        <v>412</v>
      </c>
      <c r="M354" s="174" t="s">
        <v>412</v>
      </c>
      <c r="N354" s="180" t="s">
        <v>312</v>
      </c>
      <c r="O354" s="184" t="s">
        <v>313</v>
      </c>
      <c r="P354" s="219" t="s">
        <v>314</v>
      </c>
    </row>
    <row r="355" spans="12:16" x14ac:dyDescent="0.2">
      <c r="L355" s="180" t="s">
        <v>413</v>
      </c>
      <c r="M355" s="174" t="s">
        <v>413</v>
      </c>
      <c r="N355" s="180" t="s">
        <v>387</v>
      </c>
      <c r="O355" s="186" t="s">
        <v>388</v>
      </c>
      <c r="P355" s="219" t="s">
        <v>389</v>
      </c>
    </row>
    <row r="356" spans="12:16" x14ac:dyDescent="0.2">
      <c r="L356" s="180" t="s">
        <v>414</v>
      </c>
      <c r="M356" s="174" t="s">
        <v>414</v>
      </c>
      <c r="N356" s="182" t="s">
        <v>387</v>
      </c>
      <c r="O356" s="187" t="s">
        <v>388</v>
      </c>
      <c r="P356" s="219" t="s">
        <v>389</v>
      </c>
    </row>
  </sheetData>
  <sheetProtection algorithmName="SHA-512" hashValue="6G6sCzq4kyAENm0RVG0GeDKSCRykLIhGZb4VSm1sqGU7VytxODisa6DL6O1haoxau0+huEMl1qbOImvu8xWgVg==" saltValue="QXx67o6WNlTGSnYK46RdWQ==" spinCount="100000" sheet="1" selectLockedCells="1"/>
  <mergeCells count="94">
    <mergeCell ref="A70:J70"/>
    <mergeCell ref="F5:J5"/>
    <mergeCell ref="F6:J6"/>
    <mergeCell ref="E9:F9"/>
    <mergeCell ref="A10:B10"/>
    <mergeCell ref="C10:E10"/>
    <mergeCell ref="G10:J10"/>
    <mergeCell ref="A12:B12"/>
    <mergeCell ref="C12:E12"/>
    <mergeCell ref="G12:J12"/>
    <mergeCell ref="A14:B16"/>
    <mergeCell ref="C14:E16"/>
    <mergeCell ref="G14:J14"/>
    <mergeCell ref="G16:J16"/>
    <mergeCell ref="B19:E19"/>
    <mergeCell ref="F19:G19"/>
    <mergeCell ref="H19:I19"/>
    <mergeCell ref="J19:J20"/>
    <mergeCell ref="K19:K20"/>
    <mergeCell ref="B20:E20"/>
    <mergeCell ref="F20:G20"/>
    <mergeCell ref="B21:E21"/>
    <mergeCell ref="F21:G21"/>
    <mergeCell ref="B22:E22"/>
    <mergeCell ref="F22:G22"/>
    <mergeCell ref="B23:E23"/>
    <mergeCell ref="F23:G23"/>
    <mergeCell ref="B24:E24"/>
    <mergeCell ref="F24:G24"/>
    <mergeCell ref="B25:E25"/>
    <mergeCell ref="F25:G25"/>
    <mergeCell ref="B26:E26"/>
    <mergeCell ref="F26:G26"/>
    <mergeCell ref="B27:E27"/>
    <mergeCell ref="F27:G27"/>
    <mergeCell ref="B28:E28"/>
    <mergeCell ref="F28:G28"/>
    <mergeCell ref="B29:E29"/>
    <mergeCell ref="F29:G29"/>
    <mergeCell ref="B30:E30"/>
    <mergeCell ref="F30:G30"/>
    <mergeCell ref="B31:E31"/>
    <mergeCell ref="F31:G31"/>
    <mergeCell ref="B32:E32"/>
    <mergeCell ref="F32:G32"/>
    <mergeCell ref="B33:E33"/>
    <mergeCell ref="F33:G33"/>
    <mergeCell ref="B34:E34"/>
    <mergeCell ref="F34:G34"/>
    <mergeCell ref="B35:E35"/>
    <mergeCell ref="F35:G35"/>
    <mergeCell ref="B36:E36"/>
    <mergeCell ref="F36:G36"/>
    <mergeCell ref="B37:E37"/>
    <mergeCell ref="F37:G37"/>
    <mergeCell ref="B38:E38"/>
    <mergeCell ref="F38:G38"/>
    <mergeCell ref="B39:E39"/>
    <mergeCell ref="F39:G39"/>
    <mergeCell ref="B40:E40"/>
    <mergeCell ref="F40:G40"/>
    <mergeCell ref="J41:J42"/>
    <mergeCell ref="A42:G42"/>
    <mergeCell ref="H43:H44"/>
    <mergeCell ref="I43:I44"/>
    <mergeCell ref="J43:J44"/>
    <mergeCell ref="K43:K44"/>
    <mergeCell ref="A44:B44"/>
    <mergeCell ref="D44:E44"/>
    <mergeCell ref="A52:A55"/>
    <mergeCell ref="A45:C48"/>
    <mergeCell ref="D45:J48"/>
    <mergeCell ref="E50:E51"/>
    <mergeCell ref="A51:C51"/>
    <mergeCell ref="F50:I51"/>
    <mergeCell ref="F52:I52"/>
    <mergeCell ref="F53:I53"/>
    <mergeCell ref="F54:I54"/>
    <mergeCell ref="F55:I55"/>
    <mergeCell ref="B60:D60"/>
    <mergeCell ref="A56:A59"/>
    <mergeCell ref="A69:J69"/>
    <mergeCell ref="A68:J68"/>
    <mergeCell ref="G63:H63"/>
    <mergeCell ref="I63:J63"/>
    <mergeCell ref="A64:B64"/>
    <mergeCell ref="C64:E65"/>
    <mergeCell ref="G64:J65"/>
    <mergeCell ref="A65:B65"/>
    <mergeCell ref="F56:I56"/>
    <mergeCell ref="F57:I57"/>
    <mergeCell ref="F58:I58"/>
    <mergeCell ref="F59:I59"/>
    <mergeCell ref="F60:I60"/>
  </mergeCells>
  <conditionalFormatting sqref="E52:E59">
    <cfRule type="cellIs" dxfId="22" priority="2" operator="equal">
      <formula>0</formula>
    </cfRule>
    <cfRule type="cellIs" dxfId="21" priority="6" operator="equal">
      <formula>0</formula>
    </cfRule>
    <cfRule type="cellIs" dxfId="20" priority="7" stopIfTrue="1" operator="equal">
      <formula>0</formula>
    </cfRule>
  </conditionalFormatting>
  <conditionalFormatting sqref="E53">
    <cfRule type="cellIs" dxfId="19" priority="5" operator="equal">
      <formula>0</formula>
    </cfRule>
  </conditionalFormatting>
  <conditionalFormatting sqref="G10:G11 P80:P130">
    <cfRule type="cellIs" dxfId="18" priority="16" operator="equal">
      <formula>FALSE</formula>
    </cfRule>
  </conditionalFormatting>
  <conditionalFormatting sqref="H43:J44">
    <cfRule type="cellIs" dxfId="17" priority="10" operator="equal">
      <formula>0</formula>
    </cfRule>
    <cfRule type="cellIs" dxfId="16" priority="11" operator="equal">
      <formula>0</formula>
    </cfRule>
  </conditionalFormatting>
  <conditionalFormatting sqref="H43:K44">
    <cfRule type="cellIs" dxfId="15" priority="17" stopIfTrue="1" operator="equal">
      <formula>0</formula>
    </cfRule>
  </conditionalFormatting>
  <conditionalFormatting sqref="J52:J59">
    <cfRule type="cellIs" dxfId="14" priority="1" operator="equal">
      <formula>0</formula>
    </cfRule>
    <cfRule type="cellIs" dxfId="13" priority="3" operator="equal">
      <formula>0</formula>
    </cfRule>
  </conditionalFormatting>
  <conditionalFormatting sqref="J53">
    <cfRule type="cellIs" dxfId="12" priority="4" stopIfTrue="1" operator="equal">
      <formula>0</formula>
    </cfRule>
  </conditionalFormatting>
  <conditionalFormatting sqref="K52:K59">
    <cfRule type="cellIs" dxfId="11" priority="19" stopIfTrue="1" operator="equal">
      <formula>0</formula>
    </cfRule>
  </conditionalFormatting>
  <conditionalFormatting sqref="Q21:Q40">
    <cfRule type="cellIs" dxfId="10" priority="12" operator="equal">
      <formula>0</formula>
    </cfRule>
    <cfRule type="cellIs" dxfId="9" priority="13" operator="equal">
      <formula>$R$10</formula>
    </cfRule>
  </conditionalFormatting>
  <conditionalFormatting sqref="S21:S24">
    <cfRule type="cellIs" dxfId="8" priority="14" stopIfTrue="1" operator="equal">
      <formula>FALSE</formula>
    </cfRule>
  </conditionalFormatting>
  <dataValidations count="3">
    <dataValidation type="list" allowBlank="1" showInputMessage="1" showErrorMessage="1" promptTitle="Vælg" prompt="1  kursus- (km.høj sats)_x000a_2  tj.rejse- (km.høj sats)_x000a_3  tj.rejse- (km.lav sats)_x000a_4  kursus- (km.lav sats)" sqref="K21:K40" xr:uid="{00000000-0002-0000-0300-000000000000}">
      <formula1>$L$69:$L$72</formula1>
    </dataValidation>
    <dataValidation type="list" allowBlank="1" showInputMessage="1" showErrorMessage="1" sqref="G11" xr:uid="{00000000-0002-0000-0300-000001000000}">
      <formula1>$P$70:$P$78</formula1>
    </dataValidation>
    <dataValidation type="list" allowBlank="1" showInputMessage="1" showErrorMessage="1" sqref="G13" xr:uid="{00000000-0002-0000-0300-000002000000}">
      <formula1>$P$80:$P$121</formula1>
    </dataValidation>
  </dataValidations>
  <hyperlinks>
    <hyperlink ref="P169" r:id="rId1" xr:uid="{00000000-0004-0000-0300-000000000000}"/>
    <hyperlink ref="P167" r:id="rId2" xr:uid="{00000000-0004-0000-0300-000001000000}"/>
    <hyperlink ref="P175" r:id="rId3" xr:uid="{00000000-0004-0000-0300-000002000000}"/>
    <hyperlink ref="P166" r:id="rId4" xr:uid="{00000000-0004-0000-0300-000003000000}"/>
    <hyperlink ref="P186" r:id="rId5" xr:uid="{00000000-0004-0000-0300-000004000000}"/>
    <hyperlink ref="P154" r:id="rId6" xr:uid="{00000000-0004-0000-0300-000005000000}"/>
    <hyperlink ref="P187" r:id="rId7" xr:uid="{00000000-0004-0000-0300-000006000000}"/>
    <hyperlink ref="P189" r:id="rId8" xr:uid="{00000000-0004-0000-0300-000007000000}"/>
    <hyperlink ref="P176" r:id="rId9" xr:uid="{00000000-0004-0000-0300-000008000000}"/>
    <hyperlink ref="P162" r:id="rId10" xr:uid="{00000000-0004-0000-0300-000009000000}"/>
    <hyperlink ref="P174" r:id="rId11" xr:uid="{00000000-0004-0000-0300-00000A000000}"/>
    <hyperlink ref="P181" r:id="rId12" xr:uid="{00000000-0004-0000-0300-00000B000000}"/>
    <hyperlink ref="P184" r:id="rId13" xr:uid="{00000000-0004-0000-0300-00000C000000}"/>
    <hyperlink ref="P177" r:id="rId14" xr:uid="{00000000-0004-0000-0300-00000D000000}"/>
    <hyperlink ref="P180" r:id="rId15" xr:uid="{00000000-0004-0000-0300-00000E000000}"/>
    <hyperlink ref="P190" r:id="rId16" xr:uid="{00000000-0004-0000-0300-00000F000000}"/>
    <hyperlink ref="P179" r:id="rId17" xr:uid="{00000000-0004-0000-0300-000010000000}"/>
    <hyperlink ref="P178" r:id="rId18" xr:uid="{00000000-0004-0000-0300-000011000000}"/>
    <hyperlink ref="P185" r:id="rId19" xr:uid="{00000000-0004-0000-0300-000012000000}"/>
    <hyperlink ref="P155" r:id="rId20" xr:uid="{00000000-0004-0000-0300-000013000000}"/>
    <hyperlink ref="P158" r:id="rId21" xr:uid="{00000000-0004-0000-0300-000014000000}"/>
    <hyperlink ref="P165" r:id="rId22" xr:uid="{00000000-0004-0000-0300-000015000000}"/>
    <hyperlink ref="P173" r:id="rId23" xr:uid="{00000000-0004-0000-0300-000016000000}"/>
    <hyperlink ref="P183" r:id="rId24" xr:uid="{00000000-0004-0000-0300-000017000000}"/>
    <hyperlink ref="P157" r:id="rId25" xr:uid="{00000000-0004-0000-0300-000018000000}"/>
    <hyperlink ref="P161" r:id="rId26" xr:uid="{00000000-0004-0000-0300-000019000000}"/>
    <hyperlink ref="P182" r:id="rId27" xr:uid="{00000000-0004-0000-0300-00001A000000}"/>
    <hyperlink ref="P163" r:id="rId28" xr:uid="{00000000-0004-0000-0300-00001B000000}"/>
    <hyperlink ref="P171" r:id="rId29" xr:uid="{00000000-0004-0000-0300-00001C000000}"/>
    <hyperlink ref="P168" r:id="rId30" xr:uid="{00000000-0004-0000-0300-00001D000000}"/>
    <hyperlink ref="P188" r:id="rId31" xr:uid="{00000000-0004-0000-0300-00001E000000}"/>
    <hyperlink ref="P159" r:id="rId32" xr:uid="{00000000-0004-0000-0300-00001F000000}"/>
    <hyperlink ref="P170" r:id="rId33" xr:uid="{00000000-0004-0000-0300-000020000000}"/>
    <hyperlink ref="P164" r:id="rId34" xr:uid="{00000000-0004-0000-0300-000021000000}"/>
    <hyperlink ref="P172" r:id="rId35" xr:uid="{00000000-0004-0000-0300-000022000000}"/>
    <hyperlink ref="P156" r:id="rId36" xr:uid="{00000000-0004-0000-0300-000023000000}"/>
    <hyperlink ref="P160" r:id="rId37" xr:uid="{00000000-0004-0000-0300-000024000000}"/>
    <hyperlink ref="P228" r:id="rId38" xr:uid="{00000000-0004-0000-0300-000025000000}"/>
    <hyperlink ref="P191" r:id="rId39" xr:uid="{00000000-0004-0000-0300-000026000000}"/>
    <hyperlink ref="P200" r:id="rId40" xr:uid="{00000000-0004-0000-0300-000027000000}"/>
    <hyperlink ref="P210" r:id="rId41" xr:uid="{00000000-0004-0000-0300-000028000000}"/>
    <hyperlink ref="P215" r:id="rId42" xr:uid="{00000000-0004-0000-0300-000029000000}"/>
    <hyperlink ref="P194" r:id="rId43" xr:uid="{00000000-0004-0000-0300-00002A000000}"/>
    <hyperlink ref="P218" r:id="rId44" xr:uid="{00000000-0004-0000-0300-00002B000000}"/>
    <hyperlink ref="P220" r:id="rId45" xr:uid="{00000000-0004-0000-0300-00002C000000}"/>
    <hyperlink ref="P230" r:id="rId46" xr:uid="{00000000-0004-0000-0300-00002D000000}"/>
    <hyperlink ref="P219" r:id="rId47" xr:uid="{00000000-0004-0000-0300-00002E000000}"/>
    <hyperlink ref="P217" r:id="rId48" xr:uid="{00000000-0004-0000-0300-00002F000000}"/>
    <hyperlink ref="P203" r:id="rId49" xr:uid="{00000000-0004-0000-0300-000030000000}"/>
    <hyperlink ref="P205" r:id="rId50" xr:uid="{00000000-0004-0000-0300-000031000000}"/>
    <hyperlink ref="P214" r:id="rId51" xr:uid="{00000000-0004-0000-0300-000032000000}"/>
    <hyperlink ref="P224" r:id="rId52" xr:uid="{00000000-0004-0000-0300-000033000000}"/>
    <hyperlink ref="P197" r:id="rId53" xr:uid="{00000000-0004-0000-0300-000034000000}"/>
    <hyperlink ref="P231" r:id="rId54" xr:uid="{00000000-0004-0000-0300-000035000000}"/>
    <hyperlink ref="P232" r:id="rId55" xr:uid="{00000000-0004-0000-0300-000036000000}"/>
    <hyperlink ref="P234" r:id="rId56" xr:uid="{00000000-0004-0000-0300-000037000000}"/>
    <hyperlink ref="P213" r:id="rId57" xr:uid="{00000000-0004-0000-0300-000038000000}"/>
    <hyperlink ref="P206" r:id="rId58" xr:uid="{00000000-0004-0000-0300-000039000000}"/>
    <hyperlink ref="P204" r:id="rId59" xr:uid="{00000000-0004-0000-0300-00003A000000}"/>
    <hyperlink ref="P192" r:id="rId60" xr:uid="{00000000-0004-0000-0300-00003B000000}"/>
    <hyperlink ref="P201" r:id="rId61" xr:uid="{00000000-0004-0000-0300-00003C000000}"/>
    <hyperlink ref="P227" r:id="rId62" xr:uid="{00000000-0004-0000-0300-00003D000000}"/>
    <hyperlink ref="P207" r:id="rId63" xr:uid="{00000000-0004-0000-0300-00003E000000}"/>
    <hyperlink ref="P225" r:id="rId64" xr:uid="{00000000-0004-0000-0300-00003F000000}"/>
    <hyperlink ref="P199" r:id="rId65" xr:uid="{00000000-0004-0000-0300-000040000000}"/>
    <hyperlink ref="P216" r:id="rId66" xr:uid="{00000000-0004-0000-0300-000041000000}"/>
    <hyperlink ref="P221" r:id="rId67" xr:uid="{00000000-0004-0000-0300-000042000000}"/>
    <hyperlink ref="P229" r:id="rId68" xr:uid="{00000000-0004-0000-0300-000043000000}"/>
    <hyperlink ref="P212" r:id="rId69" xr:uid="{00000000-0004-0000-0300-000044000000}"/>
    <hyperlink ref="P222" r:id="rId70" xr:uid="{00000000-0004-0000-0300-000045000000}"/>
    <hyperlink ref="P223" r:id="rId71" xr:uid="{00000000-0004-0000-0300-000046000000}"/>
    <hyperlink ref="P196" r:id="rId72" xr:uid="{00000000-0004-0000-0300-000047000000}"/>
    <hyperlink ref="P233" r:id="rId73" xr:uid="{00000000-0004-0000-0300-000048000000}"/>
    <hyperlink ref="P209" r:id="rId74" xr:uid="{00000000-0004-0000-0300-000049000000}"/>
    <hyperlink ref="P193" r:id="rId75" xr:uid="{00000000-0004-0000-0300-00004A000000}"/>
    <hyperlink ref="P211" r:id="rId76" xr:uid="{00000000-0004-0000-0300-00004B000000}"/>
    <hyperlink ref="P202" r:id="rId77" xr:uid="{00000000-0004-0000-0300-00004C000000}"/>
    <hyperlink ref="P226" r:id="rId78" xr:uid="{00000000-0004-0000-0300-00004D000000}"/>
    <hyperlink ref="P198" r:id="rId79" xr:uid="{00000000-0004-0000-0300-00004E000000}"/>
    <hyperlink ref="P195" r:id="rId80" xr:uid="{00000000-0004-0000-0300-00004F000000}"/>
    <hyperlink ref="P208" r:id="rId81" xr:uid="{00000000-0004-0000-0300-000050000000}"/>
    <hyperlink ref="P236" r:id="rId82" xr:uid="{00000000-0004-0000-0300-000051000000}"/>
    <hyperlink ref="P242" r:id="rId83" xr:uid="{00000000-0004-0000-0300-000052000000}"/>
    <hyperlink ref="P240" r:id="rId84" xr:uid="{00000000-0004-0000-0300-000053000000}"/>
    <hyperlink ref="P245" r:id="rId85" xr:uid="{00000000-0004-0000-0300-000054000000}"/>
    <hyperlink ref="P244" r:id="rId86" xr:uid="{00000000-0004-0000-0300-000055000000}"/>
    <hyperlink ref="P238" r:id="rId87" xr:uid="{00000000-0004-0000-0300-000056000000}"/>
    <hyperlink ref="P239" r:id="rId88" xr:uid="{00000000-0004-0000-0300-000057000000}"/>
    <hyperlink ref="P243" r:id="rId89" xr:uid="{00000000-0004-0000-0300-000058000000}"/>
    <hyperlink ref="P241" r:id="rId90" xr:uid="{00000000-0004-0000-0300-000059000000}"/>
    <hyperlink ref="P248" r:id="rId91" xr:uid="{00000000-0004-0000-0300-00005A000000}"/>
    <hyperlink ref="P235" r:id="rId92" xr:uid="{00000000-0004-0000-0300-00005B000000}"/>
    <hyperlink ref="P247" r:id="rId93" xr:uid="{00000000-0004-0000-0300-00005C000000}"/>
    <hyperlink ref="P246" r:id="rId94" xr:uid="{00000000-0004-0000-0300-00005D000000}"/>
    <hyperlink ref="P237" r:id="rId95" xr:uid="{00000000-0004-0000-0300-00005E000000}"/>
    <hyperlink ref="P251" r:id="rId96" xr:uid="{00000000-0004-0000-0300-00005F000000}"/>
    <hyperlink ref="P257" r:id="rId97" xr:uid="{00000000-0004-0000-0300-000060000000}"/>
    <hyperlink ref="P253" r:id="rId98" xr:uid="{00000000-0004-0000-0300-000061000000}"/>
    <hyperlink ref="P262" r:id="rId99" xr:uid="{00000000-0004-0000-0300-000062000000}"/>
    <hyperlink ref="P259" r:id="rId100" xr:uid="{00000000-0004-0000-0300-000063000000}"/>
    <hyperlink ref="P260" r:id="rId101" xr:uid="{00000000-0004-0000-0300-000064000000}"/>
    <hyperlink ref="P258" r:id="rId102" xr:uid="{00000000-0004-0000-0300-000065000000}"/>
    <hyperlink ref="P261" r:id="rId103" xr:uid="{00000000-0004-0000-0300-000066000000}"/>
    <hyperlink ref="P254" r:id="rId104" xr:uid="{00000000-0004-0000-0300-000067000000}"/>
    <hyperlink ref="P255" r:id="rId105" xr:uid="{00000000-0004-0000-0300-000068000000}"/>
    <hyperlink ref="P252" r:id="rId106" xr:uid="{00000000-0004-0000-0300-000069000000}"/>
    <hyperlink ref="P263" r:id="rId107" xr:uid="{00000000-0004-0000-0300-00006A000000}"/>
    <hyperlink ref="P249" r:id="rId108" xr:uid="{00000000-0004-0000-0300-00006B000000}"/>
    <hyperlink ref="P250" r:id="rId109" xr:uid="{00000000-0004-0000-0300-00006C000000}"/>
    <hyperlink ref="P256" r:id="rId110" xr:uid="{00000000-0004-0000-0300-00006D000000}"/>
    <hyperlink ref="P267" r:id="rId111" xr:uid="{00000000-0004-0000-0300-00006E000000}"/>
    <hyperlink ref="P273" r:id="rId112" xr:uid="{00000000-0004-0000-0300-00006F000000}"/>
    <hyperlink ref="P266" r:id="rId113" xr:uid="{00000000-0004-0000-0300-000070000000}"/>
    <hyperlink ref="P268" r:id="rId114" xr:uid="{00000000-0004-0000-0300-000071000000}"/>
    <hyperlink ref="P275" r:id="rId115" xr:uid="{00000000-0004-0000-0300-000072000000}"/>
    <hyperlink ref="P276" r:id="rId116" xr:uid="{00000000-0004-0000-0300-000073000000}"/>
    <hyperlink ref="P269" r:id="rId117" xr:uid="{00000000-0004-0000-0300-000074000000}"/>
    <hyperlink ref="P274" r:id="rId118" xr:uid="{00000000-0004-0000-0300-000075000000}"/>
    <hyperlink ref="P277" r:id="rId119" xr:uid="{00000000-0004-0000-0300-000076000000}"/>
    <hyperlink ref="P265" r:id="rId120" xr:uid="{00000000-0004-0000-0300-000077000000}"/>
    <hyperlink ref="P271" r:id="rId121" xr:uid="{00000000-0004-0000-0300-000078000000}"/>
    <hyperlink ref="P272" r:id="rId122" xr:uid="{00000000-0004-0000-0300-000079000000}"/>
    <hyperlink ref="P270" r:id="rId123" xr:uid="{00000000-0004-0000-0300-00007A000000}"/>
    <hyperlink ref="P278" r:id="rId124" xr:uid="{00000000-0004-0000-0300-00007B000000}"/>
    <hyperlink ref="P264" r:id="rId125" xr:uid="{00000000-0004-0000-0300-00007C000000}"/>
    <hyperlink ref="P282" r:id="rId126" xr:uid="{00000000-0004-0000-0300-00007D000000}"/>
    <hyperlink ref="P288" r:id="rId127" xr:uid="{00000000-0004-0000-0300-00007E000000}"/>
    <hyperlink ref="P283" r:id="rId128" xr:uid="{00000000-0004-0000-0300-00007F000000}"/>
    <hyperlink ref="P285" r:id="rId129" xr:uid="{00000000-0004-0000-0300-000080000000}"/>
    <hyperlink ref="P287" r:id="rId130" xr:uid="{00000000-0004-0000-0300-000081000000}"/>
    <hyperlink ref="P281" r:id="rId131" xr:uid="{00000000-0004-0000-0300-000082000000}"/>
    <hyperlink ref="P284" r:id="rId132" xr:uid="{00000000-0004-0000-0300-000083000000}"/>
    <hyperlink ref="P289" r:id="rId133" xr:uid="{00000000-0004-0000-0300-000084000000}"/>
    <hyperlink ref="P286" r:id="rId134" xr:uid="{00000000-0004-0000-0300-000085000000}"/>
    <hyperlink ref="P280" r:id="rId135" xr:uid="{00000000-0004-0000-0300-000086000000}"/>
    <hyperlink ref="P279" r:id="rId136" xr:uid="{00000000-0004-0000-0300-000087000000}"/>
    <hyperlink ref="P290" r:id="rId137" xr:uid="{00000000-0004-0000-0300-000088000000}"/>
    <hyperlink ref="P291" r:id="rId138" xr:uid="{00000000-0004-0000-0300-000089000000}"/>
    <hyperlink ref="P292" r:id="rId139" xr:uid="{00000000-0004-0000-0300-00008A000000}"/>
    <hyperlink ref="P293" r:id="rId140" xr:uid="{00000000-0004-0000-0300-00008B000000}"/>
    <hyperlink ref="P294" r:id="rId141" xr:uid="{00000000-0004-0000-0300-00008C000000}"/>
    <hyperlink ref="P295" r:id="rId142" xr:uid="{00000000-0004-0000-0300-00008D000000}"/>
    <hyperlink ref="P306" r:id="rId143" xr:uid="{00000000-0004-0000-0300-00008E000000}"/>
    <hyperlink ref="P310" r:id="rId144" xr:uid="{00000000-0004-0000-0300-00008F000000}"/>
    <hyperlink ref="P296" r:id="rId145" xr:uid="{00000000-0004-0000-0300-000090000000}"/>
    <hyperlink ref="P300" r:id="rId146" xr:uid="{00000000-0004-0000-0300-000091000000}"/>
    <hyperlink ref="P301" r:id="rId147" xr:uid="{00000000-0004-0000-0300-000092000000}"/>
    <hyperlink ref="P307" r:id="rId148" xr:uid="{00000000-0004-0000-0300-000093000000}"/>
    <hyperlink ref="P304" r:id="rId149" xr:uid="{00000000-0004-0000-0300-000094000000}"/>
    <hyperlink ref="P299" r:id="rId150" xr:uid="{00000000-0004-0000-0300-000095000000}"/>
    <hyperlink ref="P298" r:id="rId151" xr:uid="{00000000-0004-0000-0300-000096000000}"/>
    <hyperlink ref="P297" r:id="rId152" xr:uid="{00000000-0004-0000-0300-000097000000}"/>
    <hyperlink ref="P303" r:id="rId153" xr:uid="{00000000-0004-0000-0300-000098000000}"/>
    <hyperlink ref="P302" r:id="rId154" xr:uid="{00000000-0004-0000-0300-000099000000}"/>
    <hyperlink ref="P308" r:id="rId155" xr:uid="{00000000-0004-0000-0300-00009A000000}"/>
    <hyperlink ref="P309" r:id="rId156" xr:uid="{00000000-0004-0000-0300-00009B000000}"/>
    <hyperlink ref="P305" r:id="rId157" xr:uid="{00000000-0004-0000-0300-00009C000000}"/>
    <hyperlink ref="P311" r:id="rId158" xr:uid="{00000000-0004-0000-0300-00009D000000}"/>
    <hyperlink ref="P312" r:id="rId159" xr:uid="{00000000-0004-0000-0300-00009E000000}"/>
    <hyperlink ref="P313" r:id="rId160" xr:uid="{00000000-0004-0000-0300-00009F000000}"/>
    <hyperlink ref="P314" r:id="rId161" xr:uid="{00000000-0004-0000-0300-0000A0000000}"/>
    <hyperlink ref="P315" r:id="rId162" xr:uid="{00000000-0004-0000-0300-0000A1000000}"/>
    <hyperlink ref="P316" r:id="rId163" xr:uid="{00000000-0004-0000-0300-0000A2000000}"/>
    <hyperlink ref="P317" r:id="rId164" xr:uid="{00000000-0004-0000-0300-0000A3000000}"/>
    <hyperlink ref="P318" r:id="rId165" xr:uid="{00000000-0004-0000-0300-0000A4000000}"/>
    <hyperlink ref="P319" r:id="rId166" xr:uid="{00000000-0004-0000-0300-0000A5000000}"/>
    <hyperlink ref="P320" r:id="rId167" xr:uid="{00000000-0004-0000-0300-0000A6000000}"/>
    <hyperlink ref="P321" r:id="rId168" xr:uid="{00000000-0004-0000-0300-0000A7000000}"/>
    <hyperlink ref="P322" r:id="rId169" xr:uid="{00000000-0004-0000-0300-0000A8000000}"/>
    <hyperlink ref="P323" r:id="rId170" xr:uid="{00000000-0004-0000-0300-0000A9000000}"/>
    <hyperlink ref="P324" r:id="rId171" xr:uid="{00000000-0004-0000-0300-0000AA000000}"/>
    <hyperlink ref="P325" r:id="rId172" xr:uid="{00000000-0004-0000-0300-0000AB000000}"/>
    <hyperlink ref="P326" r:id="rId173" xr:uid="{00000000-0004-0000-0300-0000AC000000}"/>
    <hyperlink ref="P327" r:id="rId174" xr:uid="{00000000-0004-0000-0300-0000AD000000}"/>
    <hyperlink ref="P328" r:id="rId175" xr:uid="{00000000-0004-0000-0300-0000AE000000}"/>
    <hyperlink ref="P329" r:id="rId176" xr:uid="{00000000-0004-0000-0300-0000AF000000}"/>
    <hyperlink ref="P330" r:id="rId177" xr:uid="{00000000-0004-0000-0300-0000B0000000}"/>
    <hyperlink ref="P331" r:id="rId178" xr:uid="{00000000-0004-0000-0300-0000B1000000}"/>
    <hyperlink ref="P332" r:id="rId179" xr:uid="{00000000-0004-0000-0300-0000B2000000}"/>
    <hyperlink ref="P333" r:id="rId180" xr:uid="{00000000-0004-0000-0300-0000B3000000}"/>
    <hyperlink ref="P334" r:id="rId181" xr:uid="{00000000-0004-0000-0300-0000B4000000}"/>
    <hyperlink ref="P335" r:id="rId182" xr:uid="{00000000-0004-0000-0300-0000B5000000}"/>
    <hyperlink ref="P336" r:id="rId183" xr:uid="{00000000-0004-0000-0300-0000B6000000}"/>
    <hyperlink ref="P337" r:id="rId184" xr:uid="{00000000-0004-0000-0300-0000B7000000}"/>
    <hyperlink ref="P338" r:id="rId185" xr:uid="{00000000-0004-0000-0300-0000B8000000}"/>
    <hyperlink ref="P340" r:id="rId186" xr:uid="{00000000-0004-0000-0300-0000B9000000}"/>
    <hyperlink ref="P339" r:id="rId187" xr:uid="{00000000-0004-0000-0300-0000BA000000}"/>
    <hyperlink ref="P341" r:id="rId188" xr:uid="{00000000-0004-0000-0300-0000BB000000}"/>
    <hyperlink ref="P342:P343" r:id="rId189" display="pjes@" xr:uid="{00000000-0004-0000-0300-0000BC000000}"/>
    <hyperlink ref="P344" r:id="rId190" xr:uid="{00000000-0004-0000-0300-0000BD000000}"/>
    <hyperlink ref="P345" r:id="rId191" xr:uid="{00000000-0004-0000-0300-0000BE000000}"/>
    <hyperlink ref="P346" r:id="rId192" xr:uid="{00000000-0004-0000-0300-0000BF000000}"/>
    <hyperlink ref="P347" r:id="rId193" xr:uid="{00000000-0004-0000-0300-0000C0000000}"/>
    <hyperlink ref="P348" r:id="rId194" xr:uid="{00000000-0004-0000-0300-0000C1000000}"/>
    <hyperlink ref="P349" r:id="rId195" xr:uid="{00000000-0004-0000-0300-0000C2000000}"/>
    <hyperlink ref="P350" r:id="rId196" xr:uid="{00000000-0004-0000-0300-0000C3000000}"/>
    <hyperlink ref="P351" r:id="rId197" xr:uid="{00000000-0004-0000-0300-0000C4000000}"/>
    <hyperlink ref="P352" r:id="rId198" xr:uid="{00000000-0004-0000-0300-0000C5000000}"/>
    <hyperlink ref="P353" r:id="rId199" xr:uid="{00000000-0004-0000-0300-0000C6000000}"/>
    <hyperlink ref="P354" r:id="rId200" xr:uid="{00000000-0004-0000-0300-0000C7000000}"/>
    <hyperlink ref="P355" r:id="rId201" xr:uid="{00000000-0004-0000-0300-0000C8000000}"/>
    <hyperlink ref="P356" r:id="rId202" xr:uid="{00000000-0004-0000-0300-0000C9000000}"/>
    <hyperlink ref="A69:D69" r:id="rId203" display="KHR BEFORDRING (khrbefordring@regionsjaelland.dk)" xr:uid="{00000000-0004-0000-0300-0000CA000000}"/>
  </hyperlinks>
  <pageMargins left="0.19685039370078741" right="0.19685039370078741" top="0.39370078740157483" bottom="0.19685039370078741" header="0" footer="0"/>
  <pageSetup paperSize="9" scale="53" pageOrder="overThenDown" orientation="portrait" horizontalDpi="4294967293" verticalDpi="4294967293" r:id="rId204"/>
  <headerFooter alignWithMargins="0"/>
  <drawing r:id="rId205"/>
  <legacyDrawing r:id="rId20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 område'!$C$25:$C$89</xm:f>
          </x14:formula1>
          <xm:sqref>G12:J12</xm:sqref>
        </x14:dataValidation>
        <x14:dataValidation type="list" allowBlank="1" showInputMessage="1" showErrorMessage="1" xr:uid="{656B11E2-0CC4-43E4-8C95-03A714AAEAB4}">
          <x14:formula1>
            <xm:f>' område'!$A$4:$A$23</xm:f>
          </x14:formula1>
          <xm:sqref>G10:J10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89"/>
  <sheetViews>
    <sheetView workbookViewId="0">
      <selection activeCell="H5" sqref="H5"/>
    </sheetView>
  </sheetViews>
  <sheetFormatPr defaultColWidth="9.140625" defaultRowHeight="15" x14ac:dyDescent="0.25"/>
  <cols>
    <col min="1" max="1" width="16.28515625" style="329" customWidth="1"/>
    <col min="2" max="2" width="32.42578125" style="329" customWidth="1"/>
    <col min="3" max="3" width="16.28515625" style="329" customWidth="1"/>
    <col min="4" max="4" width="10.42578125" style="329" bestFit="1" customWidth="1"/>
    <col min="5" max="6" width="10.42578125" style="329" customWidth="1"/>
    <col min="7" max="7" width="9.140625" style="329"/>
    <col min="8" max="8" width="16.140625" style="329" customWidth="1"/>
    <col min="9" max="9" width="32" style="329" customWidth="1"/>
    <col min="10" max="10" width="21.7109375" style="329" customWidth="1"/>
    <col min="11" max="11" width="9.140625" style="329"/>
    <col min="12" max="12" width="35.7109375" style="329" bestFit="1" customWidth="1"/>
    <col min="13" max="13" width="35.7109375" style="329" customWidth="1"/>
    <col min="14" max="14" width="9.140625" style="329"/>
    <col min="15" max="15" width="32.140625" style="329" bestFit="1" customWidth="1"/>
    <col min="16" max="16" width="4.85546875" style="329" customWidth="1"/>
    <col min="17" max="17" width="5.140625" style="329" customWidth="1"/>
    <col min="18" max="18" width="5.42578125" style="329" customWidth="1"/>
    <col min="19" max="19" width="9.140625" style="329"/>
    <col min="20" max="20" width="30.5703125" style="329" bestFit="1" customWidth="1"/>
    <col min="21" max="21" width="9.140625" style="329"/>
    <col min="22" max="22" width="21.85546875" style="329" customWidth="1"/>
    <col min="23" max="23" width="9.140625" style="329"/>
    <col min="24" max="24" width="22.7109375" style="329" bestFit="1" customWidth="1"/>
    <col min="25" max="25" width="9.140625" style="329"/>
    <col min="26" max="26" width="30.7109375" style="329" bestFit="1" customWidth="1"/>
    <col min="27" max="27" width="9.140625" style="329"/>
    <col min="28" max="28" width="18.140625" style="329" bestFit="1" customWidth="1"/>
    <col min="29" max="29" width="9.140625" style="329"/>
    <col min="30" max="30" width="34.28515625" style="329" bestFit="1" customWidth="1"/>
    <col min="31" max="33" width="9.140625" style="329"/>
    <col min="34" max="34" width="29.28515625" style="329" bestFit="1" customWidth="1"/>
    <col min="35" max="35" width="9.140625" style="329"/>
    <col min="36" max="36" width="16.7109375" style="329" customWidth="1"/>
    <col min="37" max="41" width="9.140625" style="329"/>
    <col min="42" max="42" width="36" style="329" customWidth="1"/>
    <col min="43" max="43" width="9.140625" style="329"/>
    <col min="44" max="44" width="32.42578125" style="329" bestFit="1" customWidth="1"/>
    <col min="45" max="16384" width="9.140625" style="329"/>
  </cols>
  <sheetData>
    <row r="1" spans="1:53" x14ac:dyDescent="0.25">
      <c r="B1" s="386">
        <f>'Udlandet og i Dk over 24 timer'!D14</f>
        <v>0</v>
      </c>
      <c r="C1" s="387">
        <f>'Danmark - under 24 timer'!G10</f>
        <v>0</v>
      </c>
      <c r="D1" s="388"/>
      <c r="E1" s="372"/>
      <c r="F1" s="389"/>
      <c r="G1" s="390"/>
      <c r="I1" s="375"/>
      <c r="K1" s="376"/>
      <c r="L1" s="376"/>
      <c r="M1" s="376"/>
    </row>
    <row r="2" spans="1:53" x14ac:dyDescent="0.25">
      <c r="B2" s="391">
        <f>'Udlandet og i Dk over 24 timer'!D16</f>
        <v>0</v>
      </c>
      <c r="C2" s="387">
        <f>'Danmark - under 24 timer'!G12</f>
        <v>0</v>
      </c>
      <c r="D2" s="388"/>
      <c r="E2" s="372"/>
      <c r="F2" s="389"/>
      <c r="G2" s="390"/>
      <c r="I2" s="375"/>
      <c r="K2" s="376"/>
      <c r="L2" s="376"/>
      <c r="M2" s="376"/>
    </row>
    <row r="3" spans="1:53" ht="15.75" x14ac:dyDescent="0.3">
      <c r="A3" s="383"/>
      <c r="B3" s="384" t="s">
        <v>11644</v>
      </c>
      <c r="C3" s="385" t="s">
        <v>11645</v>
      </c>
      <c r="H3" s="330"/>
      <c r="I3" s="330"/>
      <c r="J3" s="330"/>
      <c r="K3" s="331"/>
      <c r="L3" s="331"/>
      <c r="M3" s="331"/>
      <c r="N3" s="331"/>
      <c r="O3" s="331"/>
      <c r="P3" s="331"/>
      <c r="Q3" s="331"/>
      <c r="R3" s="331"/>
      <c r="S3" s="331"/>
      <c r="T3" s="331"/>
      <c r="U3" s="331"/>
      <c r="V3" s="331"/>
      <c r="W3" s="331"/>
      <c r="X3" s="331"/>
      <c r="Y3" s="331"/>
      <c r="Z3" s="331"/>
      <c r="AA3" s="331"/>
      <c r="AB3" s="331"/>
      <c r="AC3" s="331"/>
      <c r="AD3" s="331"/>
    </row>
    <row r="4" spans="1:53" x14ac:dyDescent="0.25">
      <c r="A4" s="332"/>
      <c r="B4" s="225"/>
      <c r="C4" s="333"/>
      <c r="H4" s="392">
        <v>46247</v>
      </c>
      <c r="I4" s="422" t="s">
        <v>11708</v>
      </c>
      <c r="J4" s="394"/>
      <c r="K4" s="394"/>
      <c r="L4" s="395" t="s">
        <v>11580</v>
      </c>
      <c r="M4" s="393"/>
      <c r="N4" s="394"/>
      <c r="O4" s="393" t="s">
        <v>193</v>
      </c>
      <c r="P4" s="396"/>
      <c r="Q4" s="393"/>
      <c r="R4" s="393"/>
      <c r="S4" s="396"/>
      <c r="T4" s="393" t="s">
        <v>247</v>
      </c>
      <c r="U4" s="397"/>
      <c r="V4" s="393" t="s">
        <v>275</v>
      </c>
      <c r="W4" s="397"/>
      <c r="X4" s="393" t="s">
        <v>306</v>
      </c>
      <c r="Y4" s="398"/>
      <c r="Z4" s="422" t="s">
        <v>11657</v>
      </c>
      <c r="AA4" s="398"/>
      <c r="AB4" s="393"/>
      <c r="AC4" s="398"/>
      <c r="AD4" s="393" t="s">
        <v>346</v>
      </c>
      <c r="AE4" s="396"/>
      <c r="AF4" s="393" t="s">
        <v>357</v>
      </c>
      <c r="AG4" s="396"/>
      <c r="AH4" s="393" t="s">
        <v>8086</v>
      </c>
      <c r="AI4" s="396"/>
      <c r="AJ4" s="393" t="s">
        <v>11608</v>
      </c>
      <c r="AK4" s="396"/>
      <c r="AL4" s="393" t="s">
        <v>384</v>
      </c>
      <c r="AM4" s="396"/>
      <c r="AN4" s="393" t="s">
        <v>386</v>
      </c>
      <c r="AO4" s="396"/>
      <c r="AP4" s="334" t="s">
        <v>8087</v>
      </c>
      <c r="AQ4" s="334"/>
      <c r="AR4" s="334" t="s">
        <v>8669</v>
      </c>
      <c r="AS4" s="396"/>
      <c r="AT4" s="393" t="s">
        <v>413</v>
      </c>
      <c r="AU4" s="396"/>
      <c r="AV4" s="393" t="s">
        <v>414</v>
      </c>
      <c r="AW4" s="333"/>
      <c r="AX4" s="334" t="s">
        <v>8088</v>
      </c>
      <c r="AY4" s="396"/>
      <c r="AZ4" s="393" t="s">
        <v>640</v>
      </c>
      <c r="BA4" s="411"/>
    </row>
    <row r="5" spans="1:53" x14ac:dyDescent="0.25">
      <c r="A5" s="332" t="s">
        <v>8089</v>
      </c>
      <c r="B5" s="225" t="e">
        <f>VLOOKUP(B2,$AP$5:$AQ$67,2,FALSE)</f>
        <v>#N/A</v>
      </c>
      <c r="C5" s="225" t="e">
        <f t="shared" ref="C5:F5" si="0">VLOOKUP(C2,$AP$5:$AQ$67,2,FALSE)</f>
        <v>#N/A</v>
      </c>
      <c r="D5" s="225" t="e">
        <f t="shared" si="0"/>
        <v>#N/A</v>
      </c>
      <c r="E5" s="225" t="e">
        <f t="shared" si="0"/>
        <v>#N/A</v>
      </c>
      <c r="F5" s="225" t="e">
        <f t="shared" si="0"/>
        <v>#N/A</v>
      </c>
      <c r="G5" s="225" t="e">
        <f>VLOOKUP(G2,$AP$5:$AQ$67,2,FALSE)</f>
        <v>#N/A</v>
      </c>
      <c r="H5" t="s">
        <v>11708</v>
      </c>
      <c r="I5" t="s">
        <v>11708</v>
      </c>
      <c r="J5" s="411"/>
      <c r="K5" s="394" t="s">
        <v>563</v>
      </c>
      <c r="L5" s="399" t="s">
        <v>563</v>
      </c>
      <c r="M5" s="393"/>
      <c r="N5" s="394" t="s">
        <v>193</v>
      </c>
      <c r="O5" s="399" t="s">
        <v>193</v>
      </c>
      <c r="P5" s="394"/>
      <c r="Q5" s="399"/>
      <c r="R5" s="225"/>
      <c r="S5" s="394" t="s">
        <v>247</v>
      </c>
      <c r="T5" s="404" t="s">
        <v>568</v>
      </c>
      <c r="U5" s="394" t="s">
        <v>275</v>
      </c>
      <c r="V5" s="399" t="s">
        <v>275</v>
      </c>
      <c r="W5" s="394" t="s">
        <v>306</v>
      </c>
      <c r="X5" s="399" t="s">
        <v>5484</v>
      </c>
      <c r="Y5" s="335" t="s">
        <v>11657</v>
      </c>
      <c r="Z5" t="s">
        <v>11657</v>
      </c>
      <c r="AA5" s="397" t="s">
        <v>11731</v>
      </c>
      <c r="AB5" s="397" t="s">
        <v>11731</v>
      </c>
      <c r="AC5" s="394" t="s">
        <v>346</v>
      </c>
      <c r="AD5" s="396" t="s">
        <v>346</v>
      </c>
      <c r="AE5" s="394" t="s">
        <v>357</v>
      </c>
      <c r="AF5" s="396" t="s">
        <v>3532</v>
      </c>
      <c r="AG5" s="335" t="s">
        <v>8086</v>
      </c>
      <c r="AH5" s="400" t="s">
        <v>568</v>
      </c>
      <c r="AI5" s="394" t="s">
        <v>11608</v>
      </c>
      <c r="AJ5" s="401" t="s">
        <v>11608</v>
      </c>
      <c r="AK5" s="394" t="s">
        <v>384</v>
      </c>
      <c r="AL5" s="399" t="s">
        <v>11581</v>
      </c>
      <c r="AM5" s="394" t="s">
        <v>386</v>
      </c>
      <c r="AN5" s="396" t="s">
        <v>386</v>
      </c>
      <c r="AO5" s="336" t="s">
        <v>8089</v>
      </c>
      <c r="AP5" s="396" t="s">
        <v>8089</v>
      </c>
      <c r="AQ5" s="396"/>
      <c r="AR5" s="336" t="s">
        <v>8669</v>
      </c>
      <c r="AS5" s="402" t="s">
        <v>8669</v>
      </c>
      <c r="AT5" s="337" t="s">
        <v>413</v>
      </c>
      <c r="AU5" s="403" t="s">
        <v>413</v>
      </c>
      <c r="AV5" s="337" t="s">
        <v>414</v>
      </c>
      <c r="AW5" s="403" t="s">
        <v>414</v>
      </c>
      <c r="AX5" s="335" t="s">
        <v>8088</v>
      </c>
      <c r="AY5" s="402" t="s">
        <v>8088</v>
      </c>
      <c r="AZ5" s="400" t="s">
        <v>640</v>
      </c>
      <c r="BA5" s="402" t="s">
        <v>640</v>
      </c>
    </row>
    <row r="6" spans="1:53" x14ac:dyDescent="0.25">
      <c r="A6" s="332" t="s">
        <v>193</v>
      </c>
      <c r="B6" s="225" t="s">
        <v>8091</v>
      </c>
      <c r="C6" s="225" t="s">
        <v>8091</v>
      </c>
      <c r="D6" s="225" t="s">
        <v>8091</v>
      </c>
      <c r="E6" s="225" t="s">
        <v>8091</v>
      </c>
      <c r="F6" s="225" t="s">
        <v>8091</v>
      </c>
      <c r="G6" s="225" t="s">
        <v>8091</v>
      </c>
      <c r="H6" t="s">
        <v>11708</v>
      </c>
      <c r="I6" t="s">
        <v>11709</v>
      </c>
      <c r="J6" s="225" t="s">
        <v>595</v>
      </c>
      <c r="K6" s="394" t="s">
        <v>563</v>
      </c>
      <c r="L6" t="s">
        <v>564</v>
      </c>
      <c r="M6" s="225" t="s">
        <v>8090</v>
      </c>
      <c r="N6" s="394" t="s">
        <v>193</v>
      </c>
      <c r="O6" t="s">
        <v>1164</v>
      </c>
      <c r="P6" s="394"/>
      <c r="Q6" s="399"/>
      <c r="R6" s="225"/>
      <c r="S6" s="394" t="s">
        <v>247</v>
      </c>
      <c r="T6" s="404" t="s">
        <v>568</v>
      </c>
      <c r="U6" s="394" t="s">
        <v>275</v>
      </c>
      <c r="V6" s="399" t="s">
        <v>11617</v>
      </c>
      <c r="W6" s="394" t="s">
        <v>306</v>
      </c>
      <c r="X6" s="399" t="s">
        <v>5509</v>
      </c>
      <c r="Y6" s="335" t="s">
        <v>11657</v>
      </c>
      <c r="Z6" t="s">
        <v>342</v>
      </c>
      <c r="AA6" s="397" t="s">
        <v>11731</v>
      </c>
      <c r="AB6" t="s">
        <v>11732</v>
      </c>
      <c r="AC6" s="394" t="s">
        <v>346</v>
      </c>
      <c r="AD6" s="399" t="s">
        <v>11618</v>
      </c>
      <c r="AE6" s="394" t="s">
        <v>357</v>
      </c>
      <c r="AF6" t="s">
        <v>11769</v>
      </c>
      <c r="AG6" s="335" t="s">
        <v>8086</v>
      </c>
      <c r="AH6" s="400" t="s">
        <v>568</v>
      </c>
      <c r="AI6" s="394" t="s">
        <v>11608</v>
      </c>
      <c r="AJ6" t="s">
        <v>11609</v>
      </c>
      <c r="AK6" s="394" t="s">
        <v>384</v>
      </c>
      <c r="AL6" t="s">
        <v>11583</v>
      </c>
      <c r="AM6" s="394" t="s">
        <v>386</v>
      </c>
      <c r="AN6" t="s">
        <v>11658</v>
      </c>
      <c r="AO6" s="336" t="s">
        <v>8089</v>
      </c>
      <c r="AP6" t="s">
        <v>11733</v>
      </c>
      <c r="AQ6" s="225" t="s">
        <v>517</v>
      </c>
      <c r="AR6" s="336" t="s">
        <v>8669</v>
      </c>
      <c r="AS6" s="399" t="s">
        <v>9804</v>
      </c>
      <c r="AT6" s="337" t="s">
        <v>413</v>
      </c>
      <c r="AU6" s="396" t="s">
        <v>568</v>
      </c>
      <c r="AV6" s="337" t="s">
        <v>414</v>
      </c>
      <c r="AW6" s="396" t="s">
        <v>568</v>
      </c>
      <c r="AX6" s="335" t="s">
        <v>8088</v>
      </c>
      <c r="AY6" t="s">
        <v>11620</v>
      </c>
      <c r="AZ6" s="394" t="s">
        <v>568</v>
      </c>
      <c r="BA6" s="404" t="s">
        <v>568</v>
      </c>
    </row>
    <row r="7" spans="1:53" x14ac:dyDescent="0.25">
      <c r="A7" s="332" t="s">
        <v>11679</v>
      </c>
      <c r="B7" s="225" t="s">
        <v>517</v>
      </c>
      <c r="C7" s="225" t="s">
        <v>517</v>
      </c>
      <c r="D7" s="225" t="s">
        <v>517</v>
      </c>
      <c r="E7" s="225" t="s">
        <v>517</v>
      </c>
      <c r="F7" s="225" t="s">
        <v>517</v>
      </c>
      <c r="G7" s="225" t="s">
        <v>517</v>
      </c>
      <c r="H7" t="s">
        <v>11708</v>
      </c>
      <c r="I7" t="s">
        <v>3236</v>
      </c>
      <c r="J7" s="225" t="s">
        <v>595</v>
      </c>
      <c r="K7" s="394" t="s">
        <v>563</v>
      </c>
      <c r="L7" t="s">
        <v>2089</v>
      </c>
      <c r="M7" s="225" t="s">
        <v>8106</v>
      </c>
      <c r="N7" s="394" t="s">
        <v>193</v>
      </c>
      <c r="O7" t="s">
        <v>11770</v>
      </c>
      <c r="P7" s="394"/>
      <c r="Q7" s="399"/>
      <c r="R7" s="225"/>
      <c r="S7" s="394" t="s">
        <v>247</v>
      </c>
      <c r="T7" s="404" t="s">
        <v>568</v>
      </c>
      <c r="U7" s="394" t="s">
        <v>275</v>
      </c>
      <c r="V7" s="399" t="s">
        <v>709</v>
      </c>
      <c r="W7" s="394" t="s">
        <v>306</v>
      </c>
      <c r="X7" s="399" t="s">
        <v>5495</v>
      </c>
      <c r="Y7" s="335" t="s">
        <v>11657</v>
      </c>
      <c r="Z7" t="s">
        <v>337</v>
      </c>
      <c r="AA7" s="397" t="s">
        <v>11731</v>
      </c>
      <c r="AB7" t="s">
        <v>11734</v>
      </c>
      <c r="AC7" s="394" t="s">
        <v>346</v>
      </c>
      <c r="AD7" s="399" t="s">
        <v>11621</v>
      </c>
      <c r="AE7" s="394" t="s">
        <v>357</v>
      </c>
      <c r="AF7" t="s">
        <v>11771</v>
      </c>
      <c r="AG7" s="335" t="s">
        <v>8086</v>
      </c>
      <c r="AH7" s="400" t="s">
        <v>568</v>
      </c>
      <c r="AI7" s="394" t="s">
        <v>11608</v>
      </c>
      <c r="AJ7" t="s">
        <v>11680</v>
      </c>
      <c r="AK7" s="394" t="s">
        <v>384</v>
      </c>
      <c r="AL7" t="s">
        <v>11689</v>
      </c>
      <c r="AM7" s="394" t="s">
        <v>386</v>
      </c>
      <c r="AN7" t="s">
        <v>11651</v>
      </c>
      <c r="AO7" s="336" t="s">
        <v>8089</v>
      </c>
      <c r="AP7" t="s">
        <v>11735</v>
      </c>
      <c r="AQ7" s="225" t="s">
        <v>517</v>
      </c>
      <c r="AR7" s="336" t="s">
        <v>8669</v>
      </c>
      <c r="AS7" s="399" t="s">
        <v>11586</v>
      </c>
      <c r="AT7" s="337" t="s">
        <v>413</v>
      </c>
      <c r="AU7" s="396" t="s">
        <v>568</v>
      </c>
      <c r="AV7" s="337" t="s">
        <v>414</v>
      </c>
      <c r="AW7" s="396" t="s">
        <v>568</v>
      </c>
      <c r="AX7" s="335" t="s">
        <v>8088</v>
      </c>
      <c r="AY7" t="s">
        <v>11584</v>
      </c>
      <c r="AZ7" s="394" t="s">
        <v>568</v>
      </c>
      <c r="BA7" s="404" t="s">
        <v>568</v>
      </c>
    </row>
    <row r="8" spans="1:53" x14ac:dyDescent="0.25">
      <c r="A8" s="332" t="s">
        <v>11731</v>
      </c>
      <c r="B8" s="225" t="s">
        <v>517</v>
      </c>
      <c r="C8" s="225" t="s">
        <v>517</v>
      </c>
      <c r="D8" s="225" t="s">
        <v>517</v>
      </c>
      <c r="E8" s="225" t="s">
        <v>517</v>
      </c>
      <c r="F8" s="225" t="s">
        <v>517</v>
      </c>
      <c r="G8" s="225" t="s">
        <v>517</v>
      </c>
      <c r="H8" t="s">
        <v>11708</v>
      </c>
      <c r="I8" t="s">
        <v>11710</v>
      </c>
      <c r="J8" s="225" t="s">
        <v>595</v>
      </c>
      <c r="K8" s="394" t="s">
        <v>563</v>
      </c>
      <c r="L8" t="s">
        <v>567</v>
      </c>
      <c r="M8" s="225" t="s">
        <v>8090</v>
      </c>
      <c r="N8" s="394" t="s">
        <v>193</v>
      </c>
      <c r="O8" t="s">
        <v>1002</v>
      </c>
      <c r="P8" s="394"/>
      <c r="Q8" s="399"/>
      <c r="R8" s="225"/>
      <c r="S8" s="394" t="s">
        <v>247</v>
      </c>
      <c r="T8" s="404" t="s">
        <v>568</v>
      </c>
      <c r="U8" s="394" t="s">
        <v>275</v>
      </c>
      <c r="V8" s="399" t="s">
        <v>8095</v>
      </c>
      <c r="W8" s="394" t="s">
        <v>306</v>
      </c>
      <c r="X8" s="399" t="s">
        <v>8092</v>
      </c>
      <c r="Y8" s="335" t="s">
        <v>11657</v>
      </c>
      <c r="Z8" t="s">
        <v>11772</v>
      </c>
      <c r="AA8" s="397" t="s">
        <v>11731</v>
      </c>
      <c r="AB8" t="s">
        <v>11773</v>
      </c>
      <c r="AC8" s="394" t="s">
        <v>346</v>
      </c>
      <c r="AD8" s="399" t="s">
        <v>11622</v>
      </c>
      <c r="AE8" s="394" t="s">
        <v>357</v>
      </c>
      <c r="AF8" t="s">
        <v>11774</v>
      </c>
      <c r="AG8" s="335" t="s">
        <v>8086</v>
      </c>
      <c r="AH8" s="400" t="s">
        <v>568</v>
      </c>
      <c r="AI8" s="394" t="s">
        <v>11608</v>
      </c>
      <c r="AJ8" t="s">
        <v>11681</v>
      </c>
      <c r="AK8" s="394" t="s">
        <v>384</v>
      </c>
      <c r="AL8" t="s">
        <v>11585</v>
      </c>
      <c r="AM8" s="394" t="s">
        <v>386</v>
      </c>
      <c r="AN8" t="s">
        <v>11660</v>
      </c>
      <c r="AO8" s="336" t="s">
        <v>8089</v>
      </c>
      <c r="AP8" t="s">
        <v>11737</v>
      </c>
      <c r="AQ8" s="225" t="s">
        <v>517</v>
      </c>
      <c r="AR8" s="336" t="s">
        <v>8669</v>
      </c>
      <c r="AS8" s="399" t="s">
        <v>8680</v>
      </c>
      <c r="AT8" s="337" t="s">
        <v>413</v>
      </c>
      <c r="AU8" s="396" t="s">
        <v>568</v>
      </c>
      <c r="AV8" s="337" t="s">
        <v>414</v>
      </c>
      <c r="AW8" s="396" t="s">
        <v>568</v>
      </c>
      <c r="AX8" s="335" t="s">
        <v>8088</v>
      </c>
      <c r="AY8" t="s">
        <v>11590</v>
      </c>
      <c r="AZ8" s="394" t="s">
        <v>568</v>
      </c>
      <c r="BA8" s="404" t="s">
        <v>568</v>
      </c>
    </row>
    <row r="9" spans="1:53" x14ac:dyDescent="0.25">
      <c r="A9" s="332" t="s">
        <v>11608</v>
      </c>
      <c r="B9" s="225" t="s">
        <v>11688</v>
      </c>
      <c r="C9" s="225" t="s">
        <v>11688</v>
      </c>
      <c r="D9" s="225" t="s">
        <v>11688</v>
      </c>
      <c r="E9" s="225" t="s">
        <v>11688</v>
      </c>
      <c r="F9" s="225" t="s">
        <v>11688</v>
      </c>
      <c r="G9" s="225" t="s">
        <v>11688</v>
      </c>
      <c r="H9" t="s">
        <v>11708</v>
      </c>
      <c r="I9" t="s">
        <v>566</v>
      </c>
      <c r="J9" s="225" t="s">
        <v>11643</v>
      </c>
      <c r="K9" s="394" t="s">
        <v>563</v>
      </c>
      <c r="L9" t="s">
        <v>10166</v>
      </c>
      <c r="M9" s="225" t="s">
        <v>8106</v>
      </c>
      <c r="N9" s="394" t="s">
        <v>193</v>
      </c>
      <c r="O9" t="s">
        <v>10167</v>
      </c>
      <c r="P9" s="394"/>
      <c r="Q9" s="399"/>
      <c r="R9" s="225"/>
      <c r="S9" s="394" t="s">
        <v>247</v>
      </c>
      <c r="T9" s="404" t="s">
        <v>568</v>
      </c>
      <c r="U9" s="394" t="s">
        <v>275</v>
      </c>
      <c r="V9" s="399" t="s">
        <v>4180</v>
      </c>
      <c r="W9" s="394" t="s">
        <v>306</v>
      </c>
      <c r="X9" s="399" t="s">
        <v>11588</v>
      </c>
      <c r="Y9" s="335" t="s">
        <v>11657</v>
      </c>
      <c r="Z9" t="s">
        <v>336</v>
      </c>
      <c r="AA9" s="397" t="s">
        <v>11731</v>
      </c>
      <c r="AB9" t="s">
        <v>11736</v>
      </c>
      <c r="AC9" s="394" t="s">
        <v>346</v>
      </c>
      <c r="AD9" s="399" t="s">
        <v>11623</v>
      </c>
      <c r="AE9" s="394" t="s">
        <v>357</v>
      </c>
      <c r="AF9" t="s">
        <v>11775</v>
      </c>
      <c r="AG9" s="335" t="s">
        <v>8086</v>
      </c>
      <c r="AH9" s="400" t="s">
        <v>568</v>
      </c>
      <c r="AI9" s="394" t="s">
        <v>11608</v>
      </c>
      <c r="AJ9" t="s">
        <v>11659</v>
      </c>
      <c r="AK9" s="394" t="s">
        <v>384</v>
      </c>
      <c r="AL9" s="396" t="s">
        <v>568</v>
      </c>
      <c r="AM9" s="394" t="s">
        <v>386</v>
      </c>
      <c r="AN9" t="s">
        <v>11652</v>
      </c>
      <c r="AO9" s="336" t="s">
        <v>8089</v>
      </c>
      <c r="AP9" t="s">
        <v>11739</v>
      </c>
      <c r="AQ9" s="225" t="s">
        <v>517</v>
      </c>
      <c r="AR9" s="336" t="s">
        <v>8669</v>
      </c>
      <c r="AS9" s="399" t="s">
        <v>9269</v>
      </c>
      <c r="AT9" s="337" t="s">
        <v>413</v>
      </c>
      <c r="AU9" s="396" t="s">
        <v>568</v>
      </c>
      <c r="AV9" s="337" t="s">
        <v>414</v>
      </c>
      <c r="AW9" s="396" t="s">
        <v>568</v>
      </c>
      <c r="AX9" s="335" t="s">
        <v>8088</v>
      </c>
      <c r="AY9" t="s">
        <v>11740</v>
      </c>
      <c r="AZ9" s="394" t="s">
        <v>568</v>
      </c>
      <c r="BA9" s="404" t="s">
        <v>568</v>
      </c>
    </row>
    <row r="10" spans="1:53" x14ac:dyDescent="0.25">
      <c r="A10" s="332" t="s">
        <v>346</v>
      </c>
      <c r="B10" s="225" t="s">
        <v>517</v>
      </c>
      <c r="C10" s="225" t="s">
        <v>517</v>
      </c>
      <c r="D10" s="225" t="s">
        <v>517</v>
      </c>
      <c r="E10" s="225" t="s">
        <v>517</v>
      </c>
      <c r="F10" s="225" t="s">
        <v>517</v>
      </c>
      <c r="G10" s="225" t="s">
        <v>517</v>
      </c>
      <c r="H10" t="s">
        <v>11708</v>
      </c>
      <c r="I10" t="s">
        <v>10159</v>
      </c>
      <c r="J10" s="225" t="s">
        <v>11643</v>
      </c>
      <c r="K10" s="394" t="s">
        <v>563</v>
      </c>
      <c r="L10" t="s">
        <v>11587</v>
      </c>
      <c r="M10" s="225" t="s">
        <v>8106</v>
      </c>
      <c r="N10" s="394" t="s">
        <v>193</v>
      </c>
      <c r="O10" t="s">
        <v>11776</v>
      </c>
      <c r="P10" s="394"/>
      <c r="Q10" s="399"/>
      <c r="R10" s="225"/>
      <c r="S10" s="394" t="s">
        <v>247</v>
      </c>
      <c r="T10" s="404" t="s">
        <v>568</v>
      </c>
      <c r="U10" s="394" t="s">
        <v>275</v>
      </c>
      <c r="V10" s="399" t="s">
        <v>816</v>
      </c>
      <c r="W10" s="394" t="s">
        <v>306</v>
      </c>
      <c r="X10" s="399" t="s">
        <v>8096</v>
      </c>
      <c r="Y10" s="335" t="s">
        <v>11657</v>
      </c>
      <c r="Z10" t="s">
        <v>11777</v>
      </c>
      <c r="AA10" s="397" t="s">
        <v>11731</v>
      </c>
      <c r="AB10" t="s">
        <v>11778</v>
      </c>
      <c r="AC10" s="394" t="s">
        <v>346</v>
      </c>
      <c r="AD10" s="399" t="s">
        <v>11625</v>
      </c>
      <c r="AE10" s="394" t="s">
        <v>357</v>
      </c>
      <c r="AF10" t="s">
        <v>11779</v>
      </c>
      <c r="AG10" s="335" t="s">
        <v>8086</v>
      </c>
      <c r="AH10" s="400" t="s">
        <v>568</v>
      </c>
      <c r="AI10" s="394" t="s">
        <v>11608</v>
      </c>
      <c r="AJ10" t="s">
        <v>11610</v>
      </c>
      <c r="AK10" s="394" t="s">
        <v>384</v>
      </c>
      <c r="AL10" s="396" t="s">
        <v>568</v>
      </c>
      <c r="AM10" s="394" t="s">
        <v>386</v>
      </c>
      <c r="AN10" t="s">
        <v>11626</v>
      </c>
      <c r="AO10" s="336" t="s">
        <v>8089</v>
      </c>
      <c r="AP10" t="s">
        <v>11619</v>
      </c>
      <c r="AQ10" s="225" t="s">
        <v>517</v>
      </c>
      <c r="AR10" s="336" t="s">
        <v>8669</v>
      </c>
      <c r="AS10" s="399" t="s">
        <v>11589</v>
      </c>
      <c r="AT10" s="337" t="s">
        <v>413</v>
      </c>
      <c r="AU10" s="396" t="s">
        <v>568</v>
      </c>
      <c r="AV10" s="337" t="s">
        <v>414</v>
      </c>
      <c r="AW10" s="396" t="s">
        <v>568</v>
      </c>
      <c r="AX10" s="335" t="s">
        <v>8088</v>
      </c>
      <c r="AY10" t="s">
        <v>11743</v>
      </c>
      <c r="AZ10" s="394" t="s">
        <v>568</v>
      </c>
      <c r="BA10" s="404" t="s">
        <v>568</v>
      </c>
    </row>
    <row r="11" spans="1:53" x14ac:dyDescent="0.25">
      <c r="A11" s="332"/>
      <c r="B11" s="225" t="s">
        <v>517</v>
      </c>
      <c r="C11" s="225" t="s">
        <v>517</v>
      </c>
      <c r="D11" s="225" t="s">
        <v>517</v>
      </c>
      <c r="E11" s="225" t="s">
        <v>517</v>
      </c>
      <c r="F11" s="225" t="s">
        <v>517</v>
      </c>
      <c r="G11" s="225" t="s">
        <v>517</v>
      </c>
      <c r="H11" t="s">
        <v>11708</v>
      </c>
      <c r="I11" t="s">
        <v>3337</v>
      </c>
      <c r="J11" s="225" t="s">
        <v>11643</v>
      </c>
      <c r="K11" s="394" t="s">
        <v>563</v>
      </c>
      <c r="L11" t="s">
        <v>11642</v>
      </c>
      <c r="M11" s="225" t="s">
        <v>8106</v>
      </c>
      <c r="N11" s="394" t="s">
        <v>193</v>
      </c>
      <c r="O11" t="s">
        <v>8094</v>
      </c>
      <c r="P11" s="394"/>
      <c r="Q11" s="399"/>
      <c r="R11" s="225"/>
      <c r="S11" s="394" t="s">
        <v>247</v>
      </c>
      <c r="T11" s="404" t="s">
        <v>568</v>
      </c>
      <c r="U11" s="394" t="s">
        <v>275</v>
      </c>
      <c r="V11" s="399" t="s">
        <v>823</v>
      </c>
      <c r="W11" s="394" t="s">
        <v>306</v>
      </c>
      <c r="X11" s="404" t="s">
        <v>568</v>
      </c>
      <c r="Y11" s="335" t="s">
        <v>11657</v>
      </c>
      <c r="Z11" t="s">
        <v>11780</v>
      </c>
      <c r="AA11" s="397" t="s">
        <v>11731</v>
      </c>
      <c r="AB11" t="s">
        <v>11781</v>
      </c>
      <c r="AC11" s="394" t="s">
        <v>346</v>
      </c>
      <c r="AD11" s="399" t="s">
        <v>11627</v>
      </c>
      <c r="AE11" s="394" t="s">
        <v>357</v>
      </c>
      <c r="AF11" t="s">
        <v>11782</v>
      </c>
      <c r="AG11" s="335" t="s">
        <v>8086</v>
      </c>
      <c r="AH11" s="400" t="s">
        <v>568</v>
      </c>
      <c r="AI11" s="394" t="s">
        <v>11608</v>
      </c>
      <c r="AJ11" t="s">
        <v>11611</v>
      </c>
      <c r="AK11" s="394" t="s">
        <v>384</v>
      </c>
      <c r="AL11" s="396" t="s">
        <v>568</v>
      </c>
      <c r="AM11" s="394" t="s">
        <v>386</v>
      </c>
      <c r="AN11" t="s">
        <v>8103</v>
      </c>
      <c r="AO11" s="336" t="s">
        <v>8089</v>
      </c>
      <c r="AP11" t="s">
        <v>11746</v>
      </c>
      <c r="AQ11" s="225" t="s">
        <v>517</v>
      </c>
      <c r="AR11" s="336" t="s">
        <v>8669</v>
      </c>
      <c r="AS11" s="399" t="s">
        <v>8677</v>
      </c>
      <c r="AT11" s="337" t="s">
        <v>413</v>
      </c>
      <c r="AU11" s="396" t="s">
        <v>568</v>
      </c>
      <c r="AV11" s="337" t="s">
        <v>414</v>
      </c>
      <c r="AW11" s="396" t="s">
        <v>568</v>
      </c>
      <c r="AX11" s="335" t="s">
        <v>8088</v>
      </c>
      <c r="AY11" t="s">
        <v>8105</v>
      </c>
      <c r="AZ11" s="394" t="s">
        <v>568</v>
      </c>
      <c r="BA11" s="404" t="s">
        <v>568</v>
      </c>
    </row>
    <row r="12" spans="1:53" x14ac:dyDescent="0.25">
      <c r="A12" s="332" t="s">
        <v>384</v>
      </c>
      <c r="B12" s="225" t="s">
        <v>517</v>
      </c>
      <c r="C12" s="225" t="s">
        <v>517</v>
      </c>
      <c r="D12" s="225" t="s">
        <v>517</v>
      </c>
      <c r="E12" s="225" t="s">
        <v>517</v>
      </c>
      <c r="F12" s="225" t="s">
        <v>517</v>
      </c>
      <c r="G12" s="225" t="s">
        <v>517</v>
      </c>
      <c r="H12" t="s">
        <v>11708</v>
      </c>
      <c r="I12" t="s">
        <v>11711</v>
      </c>
      <c r="J12" s="225" t="s">
        <v>595</v>
      </c>
      <c r="K12" s="394" t="s">
        <v>563</v>
      </c>
      <c r="L12" t="s">
        <v>574</v>
      </c>
      <c r="M12" s="225" t="s">
        <v>8090</v>
      </c>
      <c r="N12" s="394" t="s">
        <v>193</v>
      </c>
      <c r="O12" t="s">
        <v>1170</v>
      </c>
      <c r="P12" s="394"/>
      <c r="Q12" s="399"/>
      <c r="R12" s="225"/>
      <c r="S12" s="394" t="s">
        <v>247</v>
      </c>
      <c r="T12" s="404" t="s">
        <v>568</v>
      </c>
      <c r="U12" s="394" t="s">
        <v>275</v>
      </c>
      <c r="V12" s="399" t="s">
        <v>296</v>
      </c>
      <c r="W12" s="394" t="s">
        <v>306</v>
      </c>
      <c r="X12" s="404" t="s">
        <v>568</v>
      </c>
      <c r="Y12" s="335" t="s">
        <v>11657</v>
      </c>
      <c r="Z12" t="s">
        <v>338</v>
      </c>
      <c r="AA12" s="397" t="s">
        <v>11731</v>
      </c>
      <c r="AB12" t="s">
        <v>11783</v>
      </c>
      <c r="AC12" s="394" t="s">
        <v>346</v>
      </c>
      <c r="AD12" s="399" t="s">
        <v>11629</v>
      </c>
      <c r="AE12" s="394" t="s">
        <v>357</v>
      </c>
      <c r="AF12" t="s">
        <v>11784</v>
      </c>
      <c r="AG12" s="335" t="s">
        <v>8086</v>
      </c>
      <c r="AH12" s="400" t="s">
        <v>568</v>
      </c>
      <c r="AI12" s="394" t="s">
        <v>11608</v>
      </c>
      <c r="AJ12" t="s">
        <v>11661</v>
      </c>
      <c r="AK12" s="394" t="s">
        <v>384</v>
      </c>
      <c r="AL12" s="396" t="s">
        <v>568</v>
      </c>
      <c r="AM12" s="394" t="s">
        <v>386</v>
      </c>
      <c r="AN12" t="s">
        <v>11691</v>
      </c>
      <c r="AO12" s="336" t="s">
        <v>8089</v>
      </c>
      <c r="AP12" t="s">
        <v>11624</v>
      </c>
      <c r="AQ12" s="225" t="s">
        <v>517</v>
      </c>
      <c r="AR12" s="336" t="s">
        <v>8669</v>
      </c>
      <c r="AS12" s="399" t="s">
        <v>8683</v>
      </c>
      <c r="AT12" s="337" t="s">
        <v>413</v>
      </c>
      <c r="AU12" s="396" t="s">
        <v>568</v>
      </c>
      <c r="AV12" s="337" t="s">
        <v>414</v>
      </c>
      <c r="AW12" s="396" t="s">
        <v>568</v>
      </c>
      <c r="AX12" s="335" t="s">
        <v>8088</v>
      </c>
      <c r="AY12" t="s">
        <v>11594</v>
      </c>
      <c r="AZ12" s="394" t="s">
        <v>568</v>
      </c>
      <c r="BA12" s="404" t="s">
        <v>568</v>
      </c>
    </row>
    <row r="13" spans="1:53" x14ac:dyDescent="0.25">
      <c r="A13" s="332" t="s">
        <v>11708</v>
      </c>
      <c r="B13" s="225" t="e">
        <f>VLOOKUP(B2,$I$5:$J$67,2,FALSE)</f>
        <v>#N/A</v>
      </c>
      <c r="C13" s="225" t="e">
        <f t="shared" ref="C13:G13" si="1">VLOOKUP(C2,$I$5:$J$67,2,FALSE)</f>
        <v>#N/A</v>
      </c>
      <c r="D13" s="225" t="e">
        <f t="shared" si="1"/>
        <v>#N/A</v>
      </c>
      <c r="E13" s="225" t="e">
        <f t="shared" si="1"/>
        <v>#N/A</v>
      </c>
      <c r="F13" s="225" t="e">
        <f t="shared" si="1"/>
        <v>#N/A</v>
      </c>
      <c r="G13" s="225" t="e">
        <f t="shared" si="1"/>
        <v>#N/A</v>
      </c>
      <c r="H13" t="s">
        <v>11708</v>
      </c>
      <c r="I13" t="s">
        <v>11712</v>
      </c>
      <c r="J13" s="225" t="s">
        <v>11643</v>
      </c>
      <c r="K13" s="394" t="s">
        <v>563</v>
      </c>
      <c r="L13" t="s">
        <v>11630</v>
      </c>
      <c r="M13" s="225" t="s">
        <v>8090</v>
      </c>
      <c r="N13" s="394" t="s">
        <v>193</v>
      </c>
      <c r="O13" t="s">
        <v>1115</v>
      </c>
      <c r="P13" s="394"/>
      <c r="Q13" s="399"/>
      <c r="R13" s="225"/>
      <c r="S13" s="394" t="s">
        <v>247</v>
      </c>
      <c r="T13" s="404" t="s">
        <v>568</v>
      </c>
      <c r="U13" s="394" t="s">
        <v>275</v>
      </c>
      <c r="V13" s="399" t="s">
        <v>3348</v>
      </c>
      <c r="W13" s="394" t="s">
        <v>306</v>
      </c>
      <c r="X13" s="404" t="s">
        <v>568</v>
      </c>
      <c r="Y13" s="335" t="s">
        <v>11657</v>
      </c>
      <c r="Z13" t="s">
        <v>11690</v>
      </c>
      <c r="AA13" s="397" t="s">
        <v>11731</v>
      </c>
      <c r="AB13" t="s">
        <v>11785</v>
      </c>
      <c r="AC13" s="394" t="s">
        <v>346</v>
      </c>
      <c r="AD13" s="399" t="s">
        <v>11631</v>
      </c>
      <c r="AE13" s="394" t="s">
        <v>357</v>
      </c>
      <c r="AF13" t="s">
        <v>11786</v>
      </c>
      <c r="AG13" s="335" t="s">
        <v>8086</v>
      </c>
      <c r="AH13" s="400" t="s">
        <v>568</v>
      </c>
      <c r="AI13" s="394" t="s">
        <v>11608</v>
      </c>
      <c r="AJ13" t="s">
        <v>11612</v>
      </c>
      <c r="AK13" s="394" t="s">
        <v>384</v>
      </c>
      <c r="AL13" s="396" t="s">
        <v>568</v>
      </c>
      <c r="AM13" s="394" t="s">
        <v>386</v>
      </c>
      <c r="AN13" t="s">
        <v>9270</v>
      </c>
      <c r="AO13" s="336" t="s">
        <v>8089</v>
      </c>
      <c r="AP13" t="s">
        <v>11593</v>
      </c>
      <c r="AQ13" s="225" t="s">
        <v>517</v>
      </c>
      <c r="AR13" s="336" t="s">
        <v>8669</v>
      </c>
      <c r="AS13" s="402" t="s">
        <v>568</v>
      </c>
      <c r="AT13" s="337" t="s">
        <v>413</v>
      </c>
      <c r="AU13" s="396" t="s">
        <v>568</v>
      </c>
      <c r="AV13" s="337" t="s">
        <v>414</v>
      </c>
      <c r="AW13" s="396" t="s">
        <v>568</v>
      </c>
      <c r="AX13" s="335" t="s">
        <v>8088</v>
      </c>
      <c r="AY13" s="396" t="s">
        <v>568</v>
      </c>
      <c r="AZ13" s="394" t="s">
        <v>568</v>
      </c>
      <c r="BA13" s="404" t="s">
        <v>568</v>
      </c>
    </row>
    <row r="14" spans="1:53" x14ac:dyDescent="0.25">
      <c r="A14" s="332" t="s">
        <v>357</v>
      </c>
      <c r="B14" s="225" t="s">
        <v>517</v>
      </c>
      <c r="C14" s="225" t="s">
        <v>517</v>
      </c>
      <c r="D14" s="225" t="s">
        <v>517</v>
      </c>
      <c r="E14" s="225" t="s">
        <v>517</v>
      </c>
      <c r="F14" s="225" t="s">
        <v>517</v>
      </c>
      <c r="G14" s="225" t="s">
        <v>517</v>
      </c>
      <c r="H14" t="s">
        <v>11708</v>
      </c>
      <c r="I14" t="s">
        <v>11713</v>
      </c>
      <c r="J14" s="225" t="s">
        <v>11643</v>
      </c>
      <c r="K14" s="394" t="s">
        <v>563</v>
      </c>
      <c r="L14" t="s">
        <v>11595</v>
      </c>
      <c r="M14" s="225" t="s">
        <v>8106</v>
      </c>
      <c r="N14" s="394" t="s">
        <v>193</v>
      </c>
      <c r="O14" t="s">
        <v>1047</v>
      </c>
      <c r="P14" s="394"/>
      <c r="Q14" s="399"/>
      <c r="R14" s="225"/>
      <c r="S14" s="394" t="s">
        <v>247</v>
      </c>
      <c r="T14" s="404" t="s">
        <v>568</v>
      </c>
      <c r="U14" s="394" t="s">
        <v>275</v>
      </c>
      <c r="V14" s="399" t="s">
        <v>5439</v>
      </c>
      <c r="W14" s="394" t="s">
        <v>306</v>
      </c>
      <c r="X14" s="404" t="s">
        <v>568</v>
      </c>
      <c r="Y14" s="335" t="s">
        <v>11657</v>
      </c>
      <c r="Z14" t="s">
        <v>11744</v>
      </c>
      <c r="AA14" s="397" t="s">
        <v>11731</v>
      </c>
      <c r="AB14" t="s">
        <v>11787</v>
      </c>
      <c r="AC14" s="394" t="s">
        <v>346</v>
      </c>
      <c r="AD14" s="399" t="s">
        <v>11632</v>
      </c>
      <c r="AE14" s="394" t="s">
        <v>357</v>
      </c>
      <c r="AF14" t="s">
        <v>11582</v>
      </c>
      <c r="AG14" s="335" t="s">
        <v>8086</v>
      </c>
      <c r="AH14" s="400" t="s">
        <v>568</v>
      </c>
      <c r="AI14" s="394" t="s">
        <v>11608</v>
      </c>
      <c r="AJ14" t="s">
        <v>11613</v>
      </c>
      <c r="AK14" s="394" t="s">
        <v>384</v>
      </c>
      <c r="AL14" s="396" t="s">
        <v>568</v>
      </c>
      <c r="AM14" s="394" t="s">
        <v>386</v>
      </c>
      <c r="AN14" s="400" t="s">
        <v>568</v>
      </c>
      <c r="AO14" s="336" t="s">
        <v>8089</v>
      </c>
      <c r="AP14" t="s">
        <v>11749</v>
      </c>
      <c r="AQ14" s="225" t="s">
        <v>517</v>
      </c>
      <c r="AR14" s="336" t="s">
        <v>8669</v>
      </c>
      <c r="AS14" s="402" t="s">
        <v>568</v>
      </c>
      <c r="AT14" s="337" t="s">
        <v>413</v>
      </c>
      <c r="AU14" s="396" t="s">
        <v>568</v>
      </c>
      <c r="AV14" s="337" t="s">
        <v>414</v>
      </c>
      <c r="AW14" s="396" t="s">
        <v>568</v>
      </c>
      <c r="AX14" s="335" t="s">
        <v>8088</v>
      </c>
      <c r="AY14" s="396" t="s">
        <v>568</v>
      </c>
      <c r="AZ14" s="394" t="s">
        <v>568</v>
      </c>
      <c r="BA14" s="404" t="s">
        <v>568</v>
      </c>
    </row>
    <row r="15" spans="1:53" x14ac:dyDescent="0.25">
      <c r="A15" s="332" t="s">
        <v>386</v>
      </c>
      <c r="B15" s="225" t="s">
        <v>517</v>
      </c>
      <c r="C15" s="225" t="s">
        <v>517</v>
      </c>
      <c r="D15" s="225" t="s">
        <v>517</v>
      </c>
      <c r="E15" s="225" t="s">
        <v>517</v>
      </c>
      <c r="F15" s="225" t="s">
        <v>517</v>
      </c>
      <c r="G15" s="225" t="s">
        <v>517</v>
      </c>
      <c r="H15" t="s">
        <v>11708</v>
      </c>
      <c r="I15" t="s">
        <v>11714</v>
      </c>
      <c r="J15" s="225" t="s">
        <v>11643</v>
      </c>
      <c r="K15" s="394" t="s">
        <v>563</v>
      </c>
      <c r="L15" t="s">
        <v>11695</v>
      </c>
      <c r="M15" s="225" t="s">
        <v>8106</v>
      </c>
      <c r="N15" s="394" t="s">
        <v>193</v>
      </c>
      <c r="O15" t="s">
        <v>11692</v>
      </c>
      <c r="P15" s="394"/>
      <c r="Q15" s="399"/>
      <c r="R15" s="225"/>
      <c r="S15" s="394" t="s">
        <v>247</v>
      </c>
      <c r="T15" s="404" t="s">
        <v>568</v>
      </c>
      <c r="U15" s="394" t="s">
        <v>275</v>
      </c>
      <c r="V15" s="399" t="s">
        <v>8109</v>
      </c>
      <c r="W15" s="394" t="s">
        <v>306</v>
      </c>
      <c r="X15" s="404" t="s">
        <v>568</v>
      </c>
      <c r="Y15" s="335" t="s">
        <v>11657</v>
      </c>
      <c r="Z15" t="s">
        <v>344</v>
      </c>
      <c r="AA15" s="397" t="s">
        <v>11731</v>
      </c>
      <c r="AB15" t="s">
        <v>11788</v>
      </c>
      <c r="AC15" s="394" t="s">
        <v>346</v>
      </c>
      <c r="AD15" s="399" t="s">
        <v>11634</v>
      </c>
      <c r="AE15" s="394" t="s">
        <v>357</v>
      </c>
      <c r="AF15" t="s">
        <v>11789</v>
      </c>
      <c r="AG15" s="335" t="s">
        <v>8086</v>
      </c>
      <c r="AH15" s="400" t="s">
        <v>568</v>
      </c>
      <c r="AI15" s="394" t="s">
        <v>11608</v>
      </c>
      <c r="AJ15" t="s">
        <v>11662</v>
      </c>
      <c r="AK15" s="394" t="s">
        <v>384</v>
      </c>
      <c r="AL15" s="396" t="s">
        <v>568</v>
      </c>
      <c r="AM15" s="394" t="s">
        <v>386</v>
      </c>
      <c r="AN15" s="400" t="s">
        <v>568</v>
      </c>
      <c r="AO15" s="336" t="s">
        <v>8089</v>
      </c>
      <c r="AP15" t="s">
        <v>11751</v>
      </c>
      <c r="AQ15" s="225" t="s">
        <v>517</v>
      </c>
      <c r="AR15" s="336" t="s">
        <v>8669</v>
      </c>
      <c r="AS15" s="402" t="s">
        <v>568</v>
      </c>
      <c r="AT15" s="337" t="s">
        <v>413</v>
      </c>
      <c r="AU15" s="396" t="s">
        <v>568</v>
      </c>
      <c r="AV15" s="337" t="s">
        <v>414</v>
      </c>
      <c r="AW15" s="396" t="s">
        <v>568</v>
      </c>
      <c r="AX15" s="335" t="s">
        <v>8088</v>
      </c>
      <c r="AY15" s="396" t="s">
        <v>568</v>
      </c>
      <c r="AZ15" s="394" t="s">
        <v>568</v>
      </c>
      <c r="BA15" s="404" t="s">
        <v>568</v>
      </c>
    </row>
    <row r="16" spans="1:53" x14ac:dyDescent="0.25">
      <c r="A16" s="332" t="s">
        <v>589</v>
      </c>
      <c r="B16" s="225" t="s">
        <v>517</v>
      </c>
      <c r="C16" s="225" t="s">
        <v>517</v>
      </c>
      <c r="D16" s="225" t="s">
        <v>517</v>
      </c>
      <c r="E16" s="225" t="s">
        <v>517</v>
      </c>
      <c r="F16" s="225" t="s">
        <v>517</v>
      </c>
      <c r="G16" s="225" t="s">
        <v>517</v>
      </c>
      <c r="H16" t="s">
        <v>11708</v>
      </c>
      <c r="I16" t="s">
        <v>11716</v>
      </c>
      <c r="J16" s="225" t="s">
        <v>11643</v>
      </c>
      <c r="K16" s="394" t="s">
        <v>563</v>
      </c>
      <c r="L16" t="s">
        <v>11633</v>
      </c>
      <c r="M16" s="225" t="s">
        <v>8106</v>
      </c>
      <c r="N16" s="394" t="s">
        <v>193</v>
      </c>
      <c r="O16" t="s">
        <v>11694</v>
      </c>
      <c r="P16" s="394"/>
      <c r="Q16" s="399"/>
      <c r="R16" s="225"/>
      <c r="S16" s="394" t="s">
        <v>247</v>
      </c>
      <c r="T16" s="404" t="s">
        <v>568</v>
      </c>
      <c r="U16" s="394" t="s">
        <v>275</v>
      </c>
      <c r="V16" s="404" t="s">
        <v>568</v>
      </c>
      <c r="W16" s="394" t="s">
        <v>306</v>
      </c>
      <c r="X16" s="404" t="s">
        <v>568</v>
      </c>
      <c r="Y16" s="335" t="s">
        <v>11657</v>
      </c>
      <c r="Z16" t="s">
        <v>11790</v>
      </c>
      <c r="AA16" s="397" t="s">
        <v>11731</v>
      </c>
      <c r="AB16" t="s">
        <v>11791</v>
      </c>
      <c r="AC16" s="394" t="s">
        <v>346</v>
      </c>
      <c r="AD16" s="399" t="s">
        <v>11635</v>
      </c>
      <c r="AE16" s="394" t="s">
        <v>357</v>
      </c>
      <c r="AF16" t="s">
        <v>3542</v>
      </c>
      <c r="AG16" s="335" t="s">
        <v>8086</v>
      </c>
      <c r="AH16" s="400" t="s">
        <v>568</v>
      </c>
      <c r="AI16" s="394" t="s">
        <v>11608</v>
      </c>
      <c r="AJ16" t="s">
        <v>11614</v>
      </c>
      <c r="AK16" s="394" t="s">
        <v>384</v>
      </c>
      <c r="AL16" s="396" t="s">
        <v>568</v>
      </c>
      <c r="AM16" s="394" t="s">
        <v>386</v>
      </c>
      <c r="AN16" s="400" t="s">
        <v>568</v>
      </c>
      <c r="AO16" s="336" t="s">
        <v>8089</v>
      </c>
      <c r="AP16" t="s">
        <v>11596</v>
      </c>
      <c r="AQ16" s="225" t="s">
        <v>517</v>
      </c>
      <c r="AR16" s="336" t="s">
        <v>8669</v>
      </c>
      <c r="AS16" s="402" t="s">
        <v>568</v>
      </c>
      <c r="AT16" s="337" t="s">
        <v>413</v>
      </c>
      <c r="AU16" s="396" t="s">
        <v>568</v>
      </c>
      <c r="AV16" s="337" t="s">
        <v>414</v>
      </c>
      <c r="AW16" s="396" t="s">
        <v>568</v>
      </c>
      <c r="AX16" s="335" t="s">
        <v>8088</v>
      </c>
      <c r="AY16" s="396" t="s">
        <v>568</v>
      </c>
      <c r="AZ16" s="394" t="s">
        <v>568</v>
      </c>
      <c r="BA16" s="404" t="s">
        <v>568</v>
      </c>
    </row>
    <row r="17" spans="1:53" x14ac:dyDescent="0.25">
      <c r="A17" s="332" t="s">
        <v>413</v>
      </c>
      <c r="B17" s="225" t="s">
        <v>517</v>
      </c>
      <c r="C17" s="225" t="s">
        <v>517</v>
      </c>
      <c r="D17" s="225" t="s">
        <v>517</v>
      </c>
      <c r="E17" s="225" t="s">
        <v>517</v>
      </c>
      <c r="F17" s="225" t="s">
        <v>517</v>
      </c>
      <c r="G17" s="225" t="s">
        <v>517</v>
      </c>
      <c r="H17" t="s">
        <v>11708</v>
      </c>
      <c r="I17" t="s">
        <v>11717</v>
      </c>
      <c r="J17" s="225" t="s">
        <v>11643</v>
      </c>
      <c r="K17" s="394" t="s">
        <v>563</v>
      </c>
      <c r="L17" t="s">
        <v>11792</v>
      </c>
      <c r="M17" s="225" t="s">
        <v>8106</v>
      </c>
      <c r="N17" s="394" t="s">
        <v>193</v>
      </c>
      <c r="O17" t="s">
        <v>11715</v>
      </c>
      <c r="P17" s="394"/>
      <c r="Q17" s="399"/>
      <c r="R17" s="225"/>
      <c r="S17" s="394" t="s">
        <v>247</v>
      </c>
      <c r="T17" s="404" t="s">
        <v>568</v>
      </c>
      <c r="U17" s="394" t="s">
        <v>275</v>
      </c>
      <c r="V17" s="404" t="s">
        <v>568</v>
      </c>
      <c r="W17" s="394" t="s">
        <v>306</v>
      </c>
      <c r="X17" s="404" t="s">
        <v>568</v>
      </c>
      <c r="Y17" s="335" t="s">
        <v>11657</v>
      </c>
      <c r="Z17" t="s">
        <v>11628</v>
      </c>
      <c r="AA17" s="397" t="s">
        <v>11731</v>
      </c>
      <c r="AB17" t="s">
        <v>11793</v>
      </c>
      <c r="AC17" s="394" t="s">
        <v>346</v>
      </c>
      <c r="AD17" s="404" t="s">
        <v>568</v>
      </c>
      <c r="AE17" s="394" t="s">
        <v>357</v>
      </c>
      <c r="AF17" t="s">
        <v>3537</v>
      </c>
      <c r="AG17" s="335" t="s">
        <v>8086</v>
      </c>
      <c r="AH17" s="400" t="s">
        <v>568</v>
      </c>
      <c r="AI17" s="394" t="s">
        <v>11608</v>
      </c>
      <c r="AJ17" t="s">
        <v>11615</v>
      </c>
      <c r="AK17" s="394" t="s">
        <v>384</v>
      </c>
      <c r="AL17" s="396" t="s">
        <v>568</v>
      </c>
      <c r="AM17" s="394" t="s">
        <v>386</v>
      </c>
      <c r="AN17" s="400" t="s">
        <v>568</v>
      </c>
      <c r="AO17" s="336" t="s">
        <v>8089</v>
      </c>
      <c r="AP17" t="s">
        <v>11682</v>
      </c>
      <c r="AQ17" s="225" t="s">
        <v>517</v>
      </c>
      <c r="AR17" s="336" t="s">
        <v>8669</v>
      </c>
      <c r="AS17" s="402" t="s">
        <v>568</v>
      </c>
      <c r="AT17" s="337" t="s">
        <v>413</v>
      </c>
      <c r="AU17" s="396" t="s">
        <v>568</v>
      </c>
      <c r="AV17" s="337" t="s">
        <v>414</v>
      </c>
      <c r="AW17" s="396" t="s">
        <v>568</v>
      </c>
      <c r="AX17" s="335" t="s">
        <v>8088</v>
      </c>
      <c r="AY17" s="396" t="s">
        <v>568</v>
      </c>
      <c r="AZ17" s="394" t="s">
        <v>568</v>
      </c>
      <c r="BA17" s="404" t="s">
        <v>568</v>
      </c>
    </row>
    <row r="18" spans="1:53" x14ac:dyDescent="0.25">
      <c r="A18" s="332" t="s">
        <v>414</v>
      </c>
      <c r="B18" s="225" t="s">
        <v>517</v>
      </c>
      <c r="C18" s="225" t="s">
        <v>517</v>
      </c>
      <c r="D18" s="225" t="s">
        <v>517</v>
      </c>
      <c r="E18" s="225" t="s">
        <v>517</v>
      </c>
      <c r="F18" s="225" t="s">
        <v>517</v>
      </c>
      <c r="G18" s="225" t="s">
        <v>517</v>
      </c>
      <c r="H18" t="s">
        <v>11708</v>
      </c>
      <c r="I18" t="s">
        <v>11718</v>
      </c>
      <c r="J18" s="225" t="s">
        <v>11643</v>
      </c>
      <c r="K18" s="394" t="s">
        <v>563</v>
      </c>
      <c r="L18" t="s">
        <v>579</v>
      </c>
      <c r="M18" s="225" t="s">
        <v>11646</v>
      </c>
      <c r="N18" s="394" t="s">
        <v>193</v>
      </c>
      <c r="O18" t="s">
        <v>1023</v>
      </c>
      <c r="P18" s="394"/>
      <c r="Q18" s="399"/>
      <c r="R18" s="225"/>
      <c r="S18" s="394" t="s">
        <v>247</v>
      </c>
      <c r="T18" s="404" t="s">
        <v>568</v>
      </c>
      <c r="U18" s="394" t="s">
        <v>275</v>
      </c>
      <c r="V18" s="404" t="s">
        <v>568</v>
      </c>
      <c r="W18" s="394" t="s">
        <v>306</v>
      </c>
      <c r="X18" s="404" t="s">
        <v>568</v>
      </c>
      <c r="Y18" s="335" t="s">
        <v>11657</v>
      </c>
      <c r="Z18" t="s">
        <v>11794</v>
      </c>
      <c r="AA18" s="397" t="s">
        <v>11731</v>
      </c>
      <c r="AB18" t="s">
        <v>11795</v>
      </c>
      <c r="AC18" s="394" t="s">
        <v>346</v>
      </c>
      <c r="AD18" s="404" t="s">
        <v>568</v>
      </c>
      <c r="AE18" s="394" t="s">
        <v>357</v>
      </c>
      <c r="AF18" t="s">
        <v>11742</v>
      </c>
      <c r="AG18" s="335" t="s">
        <v>8086</v>
      </c>
      <c r="AH18" s="400" t="s">
        <v>568</v>
      </c>
      <c r="AI18" s="394" t="s">
        <v>11608</v>
      </c>
      <c r="AJ18" t="s">
        <v>11663</v>
      </c>
      <c r="AK18" s="394" t="s">
        <v>384</v>
      </c>
      <c r="AL18" s="396" t="s">
        <v>568</v>
      </c>
      <c r="AM18" s="394" t="s">
        <v>386</v>
      </c>
      <c r="AN18" s="400" t="s">
        <v>568</v>
      </c>
      <c r="AO18" s="336" t="s">
        <v>8089</v>
      </c>
      <c r="AP18" t="s">
        <v>11693</v>
      </c>
      <c r="AQ18" s="225" t="s">
        <v>517</v>
      </c>
      <c r="AR18" s="336" t="s">
        <v>8669</v>
      </c>
      <c r="AS18" s="402" t="s">
        <v>568</v>
      </c>
      <c r="AT18" s="337" t="s">
        <v>413</v>
      </c>
      <c r="AU18" s="396" t="s">
        <v>568</v>
      </c>
      <c r="AV18" s="337" t="s">
        <v>414</v>
      </c>
      <c r="AW18" s="396" t="s">
        <v>568</v>
      </c>
      <c r="AX18" s="335" t="s">
        <v>8088</v>
      </c>
      <c r="AY18" s="396" t="s">
        <v>568</v>
      </c>
      <c r="AZ18" s="394" t="s">
        <v>568</v>
      </c>
      <c r="BA18" s="404" t="s">
        <v>568</v>
      </c>
    </row>
    <row r="19" spans="1:53" x14ac:dyDescent="0.25">
      <c r="A19" s="332" t="s">
        <v>563</v>
      </c>
      <c r="B19" s="225" t="e">
        <f t="shared" ref="B19:G19" si="2">VLOOKUP(B2,$L$4:$M$66,2,FALSE)</f>
        <v>#N/A</v>
      </c>
      <c r="C19" s="225" t="e">
        <f t="shared" si="2"/>
        <v>#N/A</v>
      </c>
      <c r="D19" s="225" t="e">
        <f t="shared" si="2"/>
        <v>#N/A</v>
      </c>
      <c r="E19" s="225" t="e">
        <f t="shared" si="2"/>
        <v>#N/A</v>
      </c>
      <c r="F19" s="225" t="e">
        <f t="shared" si="2"/>
        <v>#N/A</v>
      </c>
      <c r="G19" s="225" t="e">
        <f t="shared" si="2"/>
        <v>#N/A</v>
      </c>
      <c r="H19" t="s">
        <v>11708</v>
      </c>
      <c r="I19" t="s">
        <v>11754</v>
      </c>
      <c r="J19" s="225" t="s">
        <v>595</v>
      </c>
      <c r="K19" s="394" t="s">
        <v>563</v>
      </c>
      <c r="L19" t="s">
        <v>11653</v>
      </c>
      <c r="M19" s="225" t="s">
        <v>8106</v>
      </c>
      <c r="N19" s="394" t="s">
        <v>193</v>
      </c>
      <c r="O19" t="s">
        <v>1167</v>
      </c>
      <c r="P19" s="394"/>
      <c r="Q19" s="399"/>
      <c r="R19" s="225"/>
      <c r="S19" s="394" t="s">
        <v>247</v>
      </c>
      <c r="T19" s="404" t="s">
        <v>568</v>
      </c>
      <c r="U19" s="394" t="s">
        <v>275</v>
      </c>
      <c r="V19" s="404" t="s">
        <v>568</v>
      </c>
      <c r="W19" s="394" t="s">
        <v>306</v>
      </c>
      <c r="X19" s="404" t="s">
        <v>568</v>
      </c>
      <c r="Y19" s="335" t="s">
        <v>11657</v>
      </c>
      <c r="Z19" t="s">
        <v>11796</v>
      </c>
      <c r="AA19" s="397" t="s">
        <v>11731</v>
      </c>
      <c r="AB19" t="s">
        <v>11797</v>
      </c>
      <c r="AC19" s="394" t="s">
        <v>346</v>
      </c>
      <c r="AD19" s="404" t="s">
        <v>568</v>
      </c>
      <c r="AE19" s="394" t="s">
        <v>357</v>
      </c>
      <c r="AF19" t="s">
        <v>11745</v>
      </c>
      <c r="AG19" s="335" t="s">
        <v>8086</v>
      </c>
      <c r="AH19" s="400" t="s">
        <v>568</v>
      </c>
      <c r="AI19" s="394" t="s">
        <v>11608</v>
      </c>
      <c r="AJ19" t="s">
        <v>11664</v>
      </c>
      <c r="AK19" s="394" t="s">
        <v>384</v>
      </c>
      <c r="AL19" s="396" t="s">
        <v>568</v>
      </c>
      <c r="AM19" s="394" t="s">
        <v>386</v>
      </c>
      <c r="AN19" s="400" t="s">
        <v>568</v>
      </c>
      <c r="AO19" s="336" t="s">
        <v>8089</v>
      </c>
      <c r="AP19" t="s">
        <v>11636</v>
      </c>
      <c r="AQ19" s="225" t="s">
        <v>517</v>
      </c>
      <c r="AR19" s="336" t="s">
        <v>8669</v>
      </c>
      <c r="AS19" s="402" t="s">
        <v>568</v>
      </c>
      <c r="AT19" s="337" t="s">
        <v>413</v>
      </c>
      <c r="AU19" s="396" t="s">
        <v>568</v>
      </c>
      <c r="AV19" s="337" t="s">
        <v>414</v>
      </c>
      <c r="AW19" s="396" t="s">
        <v>568</v>
      </c>
      <c r="AX19" s="335" t="s">
        <v>8088</v>
      </c>
      <c r="AY19" s="396" t="s">
        <v>568</v>
      </c>
      <c r="AZ19" s="394" t="s">
        <v>568</v>
      </c>
      <c r="BA19" s="404" t="s">
        <v>568</v>
      </c>
    </row>
    <row r="20" spans="1:53" x14ac:dyDescent="0.25">
      <c r="A20" s="332" t="s">
        <v>275</v>
      </c>
      <c r="B20" s="225" t="s">
        <v>561</v>
      </c>
      <c r="C20" s="225" t="s">
        <v>561</v>
      </c>
      <c r="D20" s="225" t="s">
        <v>561</v>
      </c>
      <c r="E20" s="225" t="s">
        <v>561</v>
      </c>
      <c r="F20" s="225" t="s">
        <v>561</v>
      </c>
      <c r="G20" s="225" t="s">
        <v>561</v>
      </c>
      <c r="H20" t="s">
        <v>11708</v>
      </c>
      <c r="I20" t="s">
        <v>11719</v>
      </c>
      <c r="J20" s="225" t="s">
        <v>595</v>
      </c>
      <c r="K20" s="394" t="s">
        <v>563</v>
      </c>
      <c r="L20" t="s">
        <v>581</v>
      </c>
      <c r="M20" s="225" t="s">
        <v>8090</v>
      </c>
      <c r="N20" s="394" t="s">
        <v>193</v>
      </c>
      <c r="O20" t="s">
        <v>11597</v>
      </c>
      <c r="P20" s="394"/>
      <c r="Q20" s="399"/>
      <c r="R20" s="225"/>
      <c r="S20" s="394" t="s">
        <v>247</v>
      </c>
      <c r="T20" s="404" t="s">
        <v>568</v>
      </c>
      <c r="U20" s="394" t="s">
        <v>275</v>
      </c>
      <c r="V20" s="404" t="s">
        <v>568</v>
      </c>
      <c r="W20" s="394" t="s">
        <v>306</v>
      </c>
      <c r="X20" s="404" t="s">
        <v>568</v>
      </c>
      <c r="Y20" s="335" t="s">
        <v>11657</v>
      </c>
      <c r="Z20" s="404" t="s">
        <v>568</v>
      </c>
      <c r="AA20" s="397" t="s">
        <v>11731</v>
      </c>
      <c r="AB20" t="s">
        <v>11798</v>
      </c>
      <c r="AC20" s="394" t="s">
        <v>346</v>
      </c>
      <c r="AD20" s="404" t="s">
        <v>568</v>
      </c>
      <c r="AE20" s="394" t="s">
        <v>357</v>
      </c>
      <c r="AF20" t="s">
        <v>11747</v>
      </c>
      <c r="AG20" s="335" t="s">
        <v>8086</v>
      </c>
      <c r="AH20" s="400" t="s">
        <v>568</v>
      </c>
      <c r="AI20" s="394" t="s">
        <v>11608</v>
      </c>
      <c r="AJ20" t="s">
        <v>11665</v>
      </c>
      <c r="AK20" s="394" t="s">
        <v>384</v>
      </c>
      <c r="AL20" s="396" t="s">
        <v>568</v>
      </c>
      <c r="AM20" s="394" t="s">
        <v>386</v>
      </c>
      <c r="AN20" s="400" t="s">
        <v>568</v>
      </c>
      <c r="AO20" s="336" t="s">
        <v>8089</v>
      </c>
      <c r="AP20" t="s">
        <v>11756</v>
      </c>
      <c r="AQ20" s="225" t="s">
        <v>517</v>
      </c>
      <c r="AR20" s="336" t="s">
        <v>8669</v>
      </c>
      <c r="AS20" s="402" t="s">
        <v>568</v>
      </c>
      <c r="AT20" s="337" t="s">
        <v>413</v>
      </c>
      <c r="AU20" s="396" t="s">
        <v>568</v>
      </c>
      <c r="AV20" s="337" t="s">
        <v>414</v>
      </c>
      <c r="AW20" s="396" t="s">
        <v>568</v>
      </c>
      <c r="AX20" s="335" t="s">
        <v>8088</v>
      </c>
      <c r="AY20" s="396" t="s">
        <v>568</v>
      </c>
      <c r="AZ20" s="394" t="s">
        <v>568</v>
      </c>
      <c r="BA20" s="404" t="s">
        <v>568</v>
      </c>
    </row>
    <row r="21" spans="1:53" x14ac:dyDescent="0.25">
      <c r="A21" s="332" t="s">
        <v>8669</v>
      </c>
      <c r="B21" s="225" t="s">
        <v>8091</v>
      </c>
      <c r="C21" s="225" t="s">
        <v>8091</v>
      </c>
      <c r="D21" s="225" t="s">
        <v>8091</v>
      </c>
      <c r="E21" s="225" t="s">
        <v>8091</v>
      </c>
      <c r="F21" s="225" t="s">
        <v>8091</v>
      </c>
      <c r="G21" s="225" t="s">
        <v>8091</v>
      </c>
      <c r="H21" t="s">
        <v>11708</v>
      </c>
      <c r="I21" t="s">
        <v>3339</v>
      </c>
      <c r="J21" s="225" t="s">
        <v>11643</v>
      </c>
      <c r="K21" s="394" t="s">
        <v>563</v>
      </c>
      <c r="L21" t="s">
        <v>11799</v>
      </c>
      <c r="M21" s="225" t="s">
        <v>8106</v>
      </c>
      <c r="N21" s="394" t="s">
        <v>193</v>
      </c>
      <c r="O21" t="s">
        <v>11599</v>
      </c>
      <c r="P21" s="394"/>
      <c r="Q21" s="399"/>
      <c r="R21" s="225"/>
      <c r="S21" s="394" t="s">
        <v>247</v>
      </c>
      <c r="T21" s="404" t="s">
        <v>568</v>
      </c>
      <c r="U21" s="394" t="s">
        <v>275</v>
      </c>
      <c r="V21" s="404" t="s">
        <v>568</v>
      </c>
      <c r="W21" s="394" t="s">
        <v>306</v>
      </c>
      <c r="X21" s="404" t="s">
        <v>568</v>
      </c>
      <c r="Y21" s="335" t="s">
        <v>11657</v>
      </c>
      <c r="Z21" s="404" t="s">
        <v>568</v>
      </c>
      <c r="AA21" s="397" t="s">
        <v>11731</v>
      </c>
      <c r="AB21" t="s">
        <v>11800</v>
      </c>
      <c r="AC21" s="394" t="s">
        <v>346</v>
      </c>
      <c r="AD21" s="404" t="s">
        <v>568</v>
      </c>
      <c r="AE21" s="394" t="s">
        <v>357</v>
      </c>
      <c r="AF21" t="s">
        <v>11748</v>
      </c>
      <c r="AG21" s="335" t="s">
        <v>8086</v>
      </c>
      <c r="AH21" s="400" t="s">
        <v>568</v>
      </c>
      <c r="AI21" s="394" t="s">
        <v>11608</v>
      </c>
      <c r="AJ21" t="s">
        <v>11666</v>
      </c>
      <c r="AK21" s="394" t="s">
        <v>384</v>
      </c>
      <c r="AL21" s="396" t="s">
        <v>568</v>
      </c>
      <c r="AM21" s="394" t="s">
        <v>386</v>
      </c>
      <c r="AN21" s="400" t="s">
        <v>568</v>
      </c>
      <c r="AO21" s="336" t="s">
        <v>8089</v>
      </c>
      <c r="AP21" t="s">
        <v>11758</v>
      </c>
      <c r="AQ21" s="225" t="s">
        <v>517</v>
      </c>
      <c r="AR21" s="336" t="s">
        <v>8669</v>
      </c>
      <c r="AS21" s="402" t="s">
        <v>568</v>
      </c>
      <c r="AT21" s="337" t="s">
        <v>413</v>
      </c>
      <c r="AU21" s="396" t="s">
        <v>568</v>
      </c>
      <c r="AV21" s="337" t="s">
        <v>414</v>
      </c>
      <c r="AW21" s="396" t="s">
        <v>568</v>
      </c>
      <c r="AX21" s="335" t="s">
        <v>8088</v>
      </c>
      <c r="AY21" s="396" t="s">
        <v>568</v>
      </c>
      <c r="AZ21" s="394" t="s">
        <v>568</v>
      </c>
      <c r="BA21" s="404" t="s">
        <v>568</v>
      </c>
    </row>
    <row r="22" spans="1:53" x14ac:dyDescent="0.25">
      <c r="A22" s="332" t="s">
        <v>8088</v>
      </c>
      <c r="B22" s="225" t="s">
        <v>517</v>
      </c>
      <c r="C22" s="225" t="s">
        <v>517</v>
      </c>
      <c r="D22" s="225" t="s">
        <v>517</v>
      </c>
      <c r="E22" s="225" t="s">
        <v>517</v>
      </c>
      <c r="F22" s="225" t="s">
        <v>517</v>
      </c>
      <c r="G22" s="225" t="s">
        <v>517</v>
      </c>
      <c r="H22" t="s">
        <v>11708</v>
      </c>
      <c r="I22" t="s">
        <v>11720</v>
      </c>
      <c r="J22" s="225" t="s">
        <v>595</v>
      </c>
      <c r="K22" s="394" t="s">
        <v>563</v>
      </c>
      <c r="L22" t="s">
        <v>11668</v>
      </c>
      <c r="M22" s="225" t="s">
        <v>8106</v>
      </c>
      <c r="N22" s="394" t="s">
        <v>193</v>
      </c>
      <c r="O22" t="s">
        <v>11801</v>
      </c>
      <c r="P22" s="394"/>
      <c r="Q22" s="399"/>
      <c r="R22" s="225"/>
      <c r="S22" s="394" t="s">
        <v>247</v>
      </c>
      <c r="T22" s="404" t="s">
        <v>568</v>
      </c>
      <c r="U22" s="394" t="s">
        <v>275</v>
      </c>
      <c r="V22" s="404" t="s">
        <v>568</v>
      </c>
      <c r="W22" s="394" t="s">
        <v>306</v>
      </c>
      <c r="X22" s="404" t="s">
        <v>568</v>
      </c>
      <c r="Y22" s="335" t="s">
        <v>11657</v>
      </c>
      <c r="Z22" s="404" t="s">
        <v>568</v>
      </c>
      <c r="AA22" s="397" t="s">
        <v>11731</v>
      </c>
      <c r="AB22" t="s">
        <v>11738</v>
      </c>
      <c r="AC22" s="394" t="s">
        <v>346</v>
      </c>
      <c r="AD22" s="404" t="s">
        <v>568</v>
      </c>
      <c r="AE22" s="394" t="s">
        <v>357</v>
      </c>
      <c r="AF22" t="s">
        <v>11750</v>
      </c>
      <c r="AG22" s="335" t="s">
        <v>8086</v>
      </c>
      <c r="AH22" s="400" t="s">
        <v>568</v>
      </c>
      <c r="AI22" s="394" t="s">
        <v>11608</v>
      </c>
      <c r="AJ22" t="s">
        <v>11667</v>
      </c>
      <c r="AK22" s="394" t="s">
        <v>384</v>
      </c>
      <c r="AL22" s="396" t="s">
        <v>568</v>
      </c>
      <c r="AM22" s="394" t="s">
        <v>386</v>
      </c>
      <c r="AN22" s="400" t="s">
        <v>568</v>
      </c>
      <c r="AO22" s="336" t="s">
        <v>8089</v>
      </c>
      <c r="AP22" t="s">
        <v>8168</v>
      </c>
      <c r="AQ22" s="225" t="s">
        <v>517</v>
      </c>
      <c r="AR22" s="336" t="s">
        <v>8669</v>
      </c>
      <c r="AS22" s="402" t="s">
        <v>568</v>
      </c>
      <c r="AT22" s="337" t="s">
        <v>413</v>
      </c>
      <c r="AU22" s="396" t="s">
        <v>568</v>
      </c>
      <c r="AV22" s="337" t="s">
        <v>414</v>
      </c>
      <c r="AW22" s="396" t="s">
        <v>568</v>
      </c>
      <c r="AX22" s="335" t="s">
        <v>8088</v>
      </c>
      <c r="AY22" s="396" t="s">
        <v>568</v>
      </c>
      <c r="AZ22" s="394" t="s">
        <v>568</v>
      </c>
      <c r="BA22" s="404" t="s">
        <v>568</v>
      </c>
    </row>
    <row r="23" spans="1:53" x14ac:dyDescent="0.25">
      <c r="A23" s="332" t="s">
        <v>306</v>
      </c>
      <c r="B23" s="225" t="s">
        <v>517</v>
      </c>
      <c r="C23" s="225" t="s">
        <v>517</v>
      </c>
      <c r="D23" s="225" t="s">
        <v>517</v>
      </c>
      <c r="E23" s="225" t="s">
        <v>517</v>
      </c>
      <c r="F23" s="225" t="s">
        <v>517</v>
      </c>
      <c r="G23" s="225" t="s">
        <v>517</v>
      </c>
      <c r="H23" t="s">
        <v>11708</v>
      </c>
      <c r="I23" t="s">
        <v>11721</v>
      </c>
      <c r="J23" s="225" t="s">
        <v>595</v>
      </c>
      <c r="K23" s="394" t="s">
        <v>563</v>
      </c>
      <c r="L23" t="s">
        <v>583</v>
      </c>
      <c r="M23" s="225" t="s">
        <v>11646</v>
      </c>
      <c r="N23" s="394" t="s">
        <v>193</v>
      </c>
      <c r="O23" t="s">
        <v>11802</v>
      </c>
      <c r="P23" s="394"/>
      <c r="Q23" s="399"/>
      <c r="R23" s="225"/>
      <c r="S23" s="394" t="s">
        <v>247</v>
      </c>
      <c r="T23" s="404" t="s">
        <v>568</v>
      </c>
      <c r="U23" s="394" t="s">
        <v>275</v>
      </c>
      <c r="V23" s="404" t="s">
        <v>568</v>
      </c>
      <c r="W23" s="394" t="s">
        <v>306</v>
      </c>
      <c r="X23" s="404" t="s">
        <v>568</v>
      </c>
      <c r="Y23" s="335" t="s">
        <v>11657</v>
      </c>
      <c r="Z23" s="404" t="s">
        <v>568</v>
      </c>
      <c r="AA23" s="397" t="s">
        <v>11731</v>
      </c>
      <c r="AB23" t="s">
        <v>11741</v>
      </c>
      <c r="AC23" s="394" t="s">
        <v>346</v>
      </c>
      <c r="AD23" s="404" t="s">
        <v>568</v>
      </c>
      <c r="AE23" s="394" t="s">
        <v>357</v>
      </c>
      <c r="AF23" t="s">
        <v>11683</v>
      </c>
      <c r="AG23" s="335" t="s">
        <v>8086</v>
      </c>
      <c r="AH23" s="400" t="s">
        <v>568</v>
      </c>
      <c r="AI23" s="394" t="s">
        <v>11608</v>
      </c>
      <c r="AJ23" t="s">
        <v>11669</v>
      </c>
      <c r="AK23" s="394" t="s">
        <v>384</v>
      </c>
      <c r="AL23" s="396" t="s">
        <v>568</v>
      </c>
      <c r="AM23" s="394" t="s">
        <v>386</v>
      </c>
      <c r="AN23" s="400" t="s">
        <v>568</v>
      </c>
      <c r="AO23" s="336" t="s">
        <v>8089</v>
      </c>
      <c r="AP23" t="s">
        <v>11601</v>
      </c>
      <c r="AQ23" s="225" t="s">
        <v>517</v>
      </c>
      <c r="AR23" s="336" t="s">
        <v>8669</v>
      </c>
      <c r="AS23" s="402" t="s">
        <v>568</v>
      </c>
      <c r="AT23" s="337" t="s">
        <v>413</v>
      </c>
      <c r="AU23" s="396" t="s">
        <v>568</v>
      </c>
      <c r="AV23" s="337" t="s">
        <v>414</v>
      </c>
      <c r="AW23" s="396" t="s">
        <v>568</v>
      </c>
      <c r="AX23" s="335" t="s">
        <v>8088</v>
      </c>
      <c r="AY23" s="396" t="s">
        <v>568</v>
      </c>
      <c r="AZ23" s="394" t="s">
        <v>568</v>
      </c>
      <c r="BA23" s="404" t="s">
        <v>568</v>
      </c>
    </row>
    <row r="24" spans="1:53" x14ac:dyDescent="0.25">
      <c r="H24" t="s">
        <v>11708</v>
      </c>
      <c r="I24" t="s">
        <v>11722</v>
      </c>
      <c r="J24" s="225" t="s">
        <v>595</v>
      </c>
      <c r="K24" s="394" t="s">
        <v>563</v>
      </c>
      <c r="L24" t="s">
        <v>11647</v>
      </c>
      <c r="M24" s="225" t="s">
        <v>11646</v>
      </c>
      <c r="N24" s="394" t="s">
        <v>193</v>
      </c>
      <c r="O24" t="s">
        <v>244</v>
      </c>
      <c r="P24" s="394"/>
      <c r="Q24" s="404"/>
      <c r="R24" s="404"/>
      <c r="S24" s="394" t="s">
        <v>247</v>
      </c>
      <c r="T24" s="404" t="s">
        <v>568</v>
      </c>
      <c r="U24" s="394" t="s">
        <v>275</v>
      </c>
      <c r="V24" s="404" t="s">
        <v>568</v>
      </c>
      <c r="W24" s="394" t="s">
        <v>306</v>
      </c>
      <c r="X24" s="404" t="s">
        <v>568</v>
      </c>
      <c r="Y24" s="335" t="s">
        <v>11657</v>
      </c>
      <c r="Z24" s="404" t="s">
        <v>568</v>
      </c>
      <c r="AA24" s="397" t="s">
        <v>11731</v>
      </c>
      <c r="AB24" t="s">
        <v>4965</v>
      </c>
      <c r="AC24" s="394" t="s">
        <v>346</v>
      </c>
      <c r="AD24" s="404" t="s">
        <v>568</v>
      </c>
      <c r="AE24" s="394" t="s">
        <v>357</v>
      </c>
      <c r="AF24" t="s">
        <v>11752</v>
      </c>
      <c r="AG24" s="335" t="s">
        <v>8086</v>
      </c>
      <c r="AH24" s="400" t="s">
        <v>568</v>
      </c>
      <c r="AI24" s="394" t="s">
        <v>11608</v>
      </c>
      <c r="AJ24" t="s">
        <v>11616</v>
      </c>
      <c r="AK24" s="394" t="s">
        <v>384</v>
      </c>
      <c r="AL24" s="396" t="s">
        <v>568</v>
      </c>
      <c r="AM24" s="394" t="s">
        <v>386</v>
      </c>
      <c r="AN24" s="400" t="s">
        <v>568</v>
      </c>
      <c r="AO24" s="336" t="s">
        <v>8089</v>
      </c>
      <c r="AP24" t="s">
        <v>11697</v>
      </c>
      <c r="AQ24" s="225" t="s">
        <v>517</v>
      </c>
      <c r="AR24" s="336" t="s">
        <v>8669</v>
      </c>
      <c r="AS24" s="402" t="s">
        <v>568</v>
      </c>
      <c r="AT24" s="337" t="s">
        <v>413</v>
      </c>
      <c r="AU24" s="396" t="s">
        <v>568</v>
      </c>
      <c r="AV24" s="337" t="s">
        <v>414</v>
      </c>
      <c r="AW24" s="396" t="s">
        <v>568</v>
      </c>
      <c r="AX24" s="335" t="s">
        <v>8088</v>
      </c>
      <c r="AY24" s="396" t="s">
        <v>568</v>
      </c>
      <c r="AZ24" s="394" t="s">
        <v>568</v>
      </c>
      <c r="BA24" s="404" t="s">
        <v>568</v>
      </c>
    </row>
    <row r="25" spans="1:53" x14ac:dyDescent="0.25">
      <c r="B25" s="377">
        <f>IF($B$1=H5,I5,IF($B$1=K5,L5,IF($B$1=N5,O5,IF($B$1=P5,Q5,IF($B$1=S5,T5,IF($B$1=U5,V5,IF($B$1=W5,X5,IF($B$1=Y5,Z5,IF($B$1=AA5,AB5,IF($B$1=AC5,AD5,IF($B$1=AE5,AF5,IF($B$1=AG5,AH5,IF($B$1=AI5,AJ5,IF($B$1=AK5,AL5,IF($B$1=AM5,AN5,IF($B$1=AO5,AP5,IF($B$1=AQ5,AR5,IF($B$1=AW5,AX5,IF($B$1=AY5,AZ5)))))))))))))))))))</f>
        <v>0</v>
      </c>
      <c r="C25" s="378">
        <f t="shared" ref="C25:C87" si="3">IF($C$1=H5,I5,IF($C$1=K5,L5,IF($C$1=N5,O5,IF($C$1=P5,Q5,IF($C$1=S5,T5,IF($C$1=U5,V5,IF($C$1=W5,X5,IF($C$1=Y5,Z5,IF($C$1=AA5,AB5,IF($C$1=AC5,AD6,IF($C$1=AE5,AF5,IF($C$1=AG5,AH5,IF($C$1=AI5,AJ5,IF($C$1=AK5,AL5,IF($C$1=AM5,AN5,IF($C$1=AO5,AP5,IF($C$1=AQ5,AR5,IF($C$1=AW5,AX5,IF($C$1=AY5,AZ5)))))))))))))))))))</f>
        <v>0</v>
      </c>
      <c r="D25" s="379">
        <f t="shared" ref="D25:D87" si="4">IF($D$1=H5,I5,IF($D$1=K5,L5,IF($D$1=N5,O5,IF($D$1=P5,Q5,IF($D$1=S5,T5,IF($D$1=U5,V5,IF($D$1=W5,X5,IF($D$1=Y5,Z5,IF($D$1=AA5,AB5,IF($D$1=AC5,AD5,IF($D$1=AE5,AF5,IF($D$1=AG5,AH5,IF($D$1=AI5,AJ5,IF($D$1=AK5,AL5,IF($D$1=AM5,AN5,IF($D$1=AO5,AP5,IF($D$1=AQ5,AR5,IF($D$1=AW5,AX5,IF($D$1=AZ5,BA5)))))))))))))))))))</f>
        <v>0</v>
      </c>
      <c r="E25" s="380">
        <f t="shared" ref="E25:E87" si="5">IF($E$1=H5,I5,IF($E$1=K5,L5,IF($E$1=N5,O5,IF($E$1=P5,Q5,IF($E$1=S5,T5,IF($E$1=U5,V5,IF($E$1=W5,X5,IF($E$1=Y5,Z5,IF($E$1=AA5,AB5,IF($E$1=AC5,AD6,IF($E$1=AE5,AF5,IF($E$1=AG5,AH5,IF($E$1=AI5,AJ5,IF($E$1=AK5,AL5,IF($E$1=AM5,AN5,IF($E$1=AO5,AP5,IF($E$1=AQ5,AR5,IF($E$1=AW5,AX5,IF($E$1=AY5,AZ5)))))))))))))))))))</f>
        <v>0</v>
      </c>
      <c r="F25" s="381">
        <f t="shared" ref="F25:F87" si="6">IF($F$1=H5,I5,IF($F$1=K5,L5,IF($F$1=N5,O5,IF($F$1=P5,Q5,IF($F$1=S5,T5,IF($F$1=U5,V5,IF($F$1=W5,X5,IF($F$1=Y5,Z5,IF($F$1=AA5,AB5,IF($F$1=AC5,AD5,IF($F$1=AE5,AF5,IF($F$1=AG5,AH5,IF($F$1=AI5,AJ5,IF($F$1=AK5,AL5,IF($F$1=AM5,AN5,IF($F$1=AO5,AP5,IF($F$1=AQ5,AR5,IF($F$1=AW5,AX5,IF($F$1=AZ5,BA5)))))))))))))))))))</f>
        <v>0</v>
      </c>
      <c r="G25" s="382">
        <f t="shared" ref="G25:G87" si="7">IF($G$1=H5,I5,IF($G$1=K5,L5,IF($G$1=N5,O5,IF($G$1=P5,Q5,IF($G$1=S5,T5,IF($G$1=U5,V5,IF($G$1=W5,X5,IF($G$1=Y5,Z5,IF($G$1=AA5,AB5,IF($G$1=AC5,AD5,IF($G$1=AE5,AF5,IF($G$1=AG5,AH5,IF($G$1=AI5,AJ5,IF($G$1=AK5,AL5,IF($G$1=AM5,AN5,IF($G$1=AO5,AP5,IF($G$1=AQ5,AR5,IF($G$1=AW5,AX5,IF($G$1=AY5,AZ5)))))))))))))))))))</f>
        <v>0</v>
      </c>
      <c r="H25" t="s">
        <v>11708</v>
      </c>
      <c r="I25" t="s">
        <v>11723</v>
      </c>
      <c r="J25" s="225" t="s">
        <v>595</v>
      </c>
      <c r="K25" s="394" t="s">
        <v>563</v>
      </c>
      <c r="L25" t="s">
        <v>10161</v>
      </c>
      <c r="M25" s="225" t="s">
        <v>8090</v>
      </c>
      <c r="N25" s="394" t="s">
        <v>193</v>
      </c>
      <c r="O25" t="s">
        <v>586</v>
      </c>
      <c r="P25" s="394"/>
      <c r="Q25" s="404"/>
      <c r="R25" s="404"/>
      <c r="S25" s="394" t="s">
        <v>247</v>
      </c>
      <c r="T25" s="404" t="s">
        <v>568</v>
      </c>
      <c r="U25" s="394" t="s">
        <v>275</v>
      </c>
      <c r="V25" s="404" t="s">
        <v>568</v>
      </c>
      <c r="W25" s="394" t="s">
        <v>306</v>
      </c>
      <c r="X25" s="404" t="s">
        <v>568</v>
      </c>
      <c r="Y25" s="335" t="s">
        <v>11657</v>
      </c>
      <c r="Z25" s="404" t="s">
        <v>568</v>
      </c>
      <c r="AA25" s="397" t="s">
        <v>11731</v>
      </c>
      <c r="AB25" t="s">
        <v>11803</v>
      </c>
      <c r="AC25" s="394" t="s">
        <v>346</v>
      </c>
      <c r="AD25" s="404" t="s">
        <v>568</v>
      </c>
      <c r="AE25" s="394" t="s">
        <v>357</v>
      </c>
      <c r="AF25" t="s">
        <v>11753</v>
      </c>
      <c r="AG25" s="335" t="s">
        <v>8086</v>
      </c>
      <c r="AH25" s="400" t="s">
        <v>568</v>
      </c>
      <c r="AI25" s="394" t="s">
        <v>11608</v>
      </c>
      <c r="AJ25" t="s">
        <v>11671</v>
      </c>
      <c r="AK25" s="394" t="s">
        <v>384</v>
      </c>
      <c r="AL25" s="396" t="s">
        <v>568</v>
      </c>
      <c r="AM25" s="394" t="s">
        <v>386</v>
      </c>
      <c r="AN25" s="400" t="s">
        <v>568</v>
      </c>
      <c r="AO25" s="336" t="s">
        <v>8089</v>
      </c>
      <c r="AP25" t="s">
        <v>11602</v>
      </c>
      <c r="AQ25" s="225" t="s">
        <v>517</v>
      </c>
      <c r="AR25" s="336" t="s">
        <v>8669</v>
      </c>
      <c r="AS25" s="402" t="s">
        <v>568</v>
      </c>
      <c r="AT25" s="337" t="s">
        <v>413</v>
      </c>
      <c r="AU25" s="396" t="s">
        <v>568</v>
      </c>
      <c r="AV25" s="337" t="s">
        <v>414</v>
      </c>
      <c r="AW25" s="396" t="s">
        <v>568</v>
      </c>
      <c r="AX25" s="335" t="s">
        <v>8088</v>
      </c>
      <c r="AY25" s="396" t="s">
        <v>568</v>
      </c>
      <c r="AZ25" s="394" t="s">
        <v>568</v>
      </c>
      <c r="BA25" s="404" t="s">
        <v>568</v>
      </c>
    </row>
    <row r="26" spans="1:53" x14ac:dyDescent="0.25">
      <c r="B26" s="377">
        <f>IF($B$1=H6,I6,IF($B$1=K6,L6,IF($B$1=N6,O6,IF($B$1=P6,Q6,IF($B$1=S6,T6,IF($B$1=U6,V6,IF($B$1=W6,X6,IF($B$1=Y6,Z6,IF($B$1=AA6,AB6,IF($B$1=AC6,AD6,IF($B$1=AE6,AF6,IF($B$1=AG6,AH6,IF($B$1=AI6,AJ6,IF($B$1=AK6,AL6,IF($B$1=AM6,AN6,IF($B$1=AO6,AP6,IF($B$1=AQ6,AR6,IF($B$1=AW6,AX6,IF($B$1=AY6,AZ6)))))))))))))))))))</f>
        <v>0</v>
      </c>
      <c r="C26" s="378">
        <f t="shared" si="3"/>
        <v>0</v>
      </c>
      <c r="D26" s="379">
        <f t="shared" si="4"/>
        <v>0</v>
      </c>
      <c r="E26" s="380">
        <f t="shared" si="5"/>
        <v>0</v>
      </c>
      <c r="F26" s="381">
        <f t="shared" si="6"/>
        <v>0</v>
      </c>
      <c r="G26" s="382">
        <f t="shared" si="7"/>
        <v>0</v>
      </c>
      <c r="H26" t="s">
        <v>11708</v>
      </c>
      <c r="I26" t="s">
        <v>11724</v>
      </c>
      <c r="J26" s="225" t="s">
        <v>595</v>
      </c>
      <c r="K26" s="394" t="s">
        <v>563</v>
      </c>
      <c r="L26" t="s">
        <v>5196</v>
      </c>
      <c r="M26" s="225" t="s">
        <v>11646</v>
      </c>
      <c r="N26" s="394" t="s">
        <v>193</v>
      </c>
      <c r="O26" t="s">
        <v>11696</v>
      </c>
      <c r="P26" s="394"/>
      <c r="Q26" s="404"/>
      <c r="R26" s="404"/>
      <c r="S26" s="394" t="s">
        <v>247</v>
      </c>
      <c r="T26" s="404" t="s">
        <v>568</v>
      </c>
      <c r="U26" s="394" t="s">
        <v>275</v>
      </c>
      <c r="V26" s="404" t="s">
        <v>568</v>
      </c>
      <c r="W26" s="394" t="s">
        <v>306</v>
      </c>
      <c r="X26" s="404" t="s">
        <v>568</v>
      </c>
      <c r="Y26" s="335" t="s">
        <v>11657</v>
      </c>
      <c r="Z26" s="404" t="s">
        <v>568</v>
      </c>
      <c r="AA26" s="397" t="s">
        <v>11731</v>
      </c>
      <c r="AB26" s="400" t="s">
        <v>568</v>
      </c>
      <c r="AC26" s="394" t="s">
        <v>346</v>
      </c>
      <c r="AD26" s="404" t="s">
        <v>568</v>
      </c>
      <c r="AE26" s="394" t="s">
        <v>357</v>
      </c>
      <c r="AF26" t="s">
        <v>11592</v>
      </c>
      <c r="AG26" s="335" t="s">
        <v>8086</v>
      </c>
      <c r="AH26" s="400" t="s">
        <v>568</v>
      </c>
      <c r="AI26" s="394" t="s">
        <v>11608</v>
      </c>
      <c r="AJ26" t="s">
        <v>11672</v>
      </c>
      <c r="AK26" s="394" t="s">
        <v>384</v>
      </c>
      <c r="AL26" s="396" t="s">
        <v>568</v>
      </c>
      <c r="AM26" s="394" t="s">
        <v>386</v>
      </c>
      <c r="AN26" s="400" t="s">
        <v>568</v>
      </c>
      <c r="AO26" s="336" t="s">
        <v>8089</v>
      </c>
      <c r="AP26" t="s">
        <v>11603</v>
      </c>
      <c r="AQ26" s="225" t="s">
        <v>517</v>
      </c>
      <c r="AR26" s="336" t="s">
        <v>8669</v>
      </c>
      <c r="AS26" s="402" t="s">
        <v>568</v>
      </c>
      <c r="AT26" s="337" t="s">
        <v>413</v>
      </c>
      <c r="AU26" s="396" t="s">
        <v>568</v>
      </c>
      <c r="AV26" s="337" t="s">
        <v>414</v>
      </c>
      <c r="AW26" s="396" t="s">
        <v>568</v>
      </c>
      <c r="AX26" s="335" t="s">
        <v>8088</v>
      </c>
      <c r="AY26" s="396" t="s">
        <v>568</v>
      </c>
      <c r="AZ26" s="394" t="s">
        <v>568</v>
      </c>
      <c r="BA26" s="404" t="s">
        <v>568</v>
      </c>
    </row>
    <row r="27" spans="1:53" x14ac:dyDescent="0.25">
      <c r="B27" s="377">
        <f t="shared" ref="B27:B87" si="8">IF($B$1=H7,I7,IF($B$1=K7,L7,IF($B$1=N7,O7,IF($B$1=P7,Q7,IF($B$1=S7,T7,IF($B$1=U7,V7,IF($B$1=W7,X7,IF($B$1=Y7,Z7,IF($B$1=AA7,AB7,IF($B$1=AC7,AD7,IF($B$1=AE7,AF7,IF($B$1=AG7,AH7,IF($B$1=AI7,AJ7,IF($B$1=AK7,AL7,IF($B$1=AM7,AN7,IF($B$1=AO7,AP7,IF($B$1=AQ7,AR7,IF($B$1=AW7,AX7,IF($B$1=AY7,AZ7)))))))))))))))))))</f>
        <v>0</v>
      </c>
      <c r="C27" s="378">
        <f t="shared" si="3"/>
        <v>0</v>
      </c>
      <c r="D27" s="379">
        <f t="shared" si="4"/>
        <v>0</v>
      </c>
      <c r="E27" s="380">
        <f t="shared" si="5"/>
        <v>0</v>
      </c>
      <c r="F27" s="381">
        <f t="shared" si="6"/>
        <v>0</v>
      </c>
      <c r="G27" s="382">
        <f t="shared" si="7"/>
        <v>0</v>
      </c>
      <c r="H27" t="s">
        <v>11708</v>
      </c>
      <c r="I27" t="s">
        <v>10162</v>
      </c>
      <c r="J27" s="225" t="s">
        <v>11643</v>
      </c>
      <c r="K27" s="394" t="s">
        <v>563</v>
      </c>
      <c r="L27" t="s">
        <v>11673</v>
      </c>
      <c r="M27" s="225" t="s">
        <v>8090</v>
      </c>
      <c r="N27" s="394" t="s">
        <v>193</v>
      </c>
      <c r="O27" t="s">
        <v>1038</v>
      </c>
      <c r="P27" s="394"/>
      <c r="Q27" s="404"/>
      <c r="R27" s="404"/>
      <c r="S27" s="394" t="s">
        <v>247</v>
      </c>
      <c r="T27" s="404" t="s">
        <v>568</v>
      </c>
      <c r="U27" s="394" t="s">
        <v>275</v>
      </c>
      <c r="V27" s="404" t="s">
        <v>568</v>
      </c>
      <c r="W27" s="394" t="s">
        <v>306</v>
      </c>
      <c r="X27" s="404" t="s">
        <v>568</v>
      </c>
      <c r="Y27" s="335" t="s">
        <v>11657</v>
      </c>
      <c r="Z27" s="404" t="s">
        <v>568</v>
      </c>
      <c r="AA27" s="397" t="s">
        <v>11731</v>
      </c>
      <c r="AB27" s="400" t="s">
        <v>568</v>
      </c>
      <c r="AC27" s="394" t="s">
        <v>346</v>
      </c>
      <c r="AD27" s="404" t="s">
        <v>568</v>
      </c>
      <c r="AE27" s="394" t="s">
        <v>357</v>
      </c>
      <c r="AF27" t="s">
        <v>11755</v>
      </c>
      <c r="AG27" s="335" t="s">
        <v>8086</v>
      </c>
      <c r="AH27" s="400" t="s">
        <v>568</v>
      </c>
      <c r="AI27" s="394" t="s">
        <v>11608</v>
      </c>
      <c r="AJ27" t="s">
        <v>11674</v>
      </c>
      <c r="AK27" s="394" t="s">
        <v>384</v>
      </c>
      <c r="AL27" s="396" t="s">
        <v>568</v>
      </c>
      <c r="AM27" s="394" t="s">
        <v>386</v>
      </c>
      <c r="AN27" s="400" t="s">
        <v>568</v>
      </c>
      <c r="AO27" s="336" t="s">
        <v>8089</v>
      </c>
      <c r="AP27" t="s">
        <v>11699</v>
      </c>
      <c r="AQ27" s="225" t="s">
        <v>517</v>
      </c>
      <c r="AR27" s="336" t="s">
        <v>8669</v>
      </c>
      <c r="AS27" s="402" t="s">
        <v>568</v>
      </c>
      <c r="AT27" s="337" t="s">
        <v>413</v>
      </c>
      <c r="AU27" s="396" t="s">
        <v>568</v>
      </c>
      <c r="AV27" s="337" t="s">
        <v>414</v>
      </c>
      <c r="AW27" s="396" t="s">
        <v>568</v>
      </c>
      <c r="AX27" s="335" t="s">
        <v>8088</v>
      </c>
      <c r="AY27" s="396" t="s">
        <v>568</v>
      </c>
      <c r="AZ27" s="394" t="s">
        <v>568</v>
      </c>
      <c r="BA27" s="404" t="s">
        <v>568</v>
      </c>
    </row>
    <row r="28" spans="1:53" x14ac:dyDescent="0.25">
      <c r="B28" s="377">
        <f t="shared" si="8"/>
        <v>0</v>
      </c>
      <c r="C28" s="378">
        <f t="shared" si="3"/>
        <v>0</v>
      </c>
      <c r="D28" s="379">
        <f t="shared" si="4"/>
        <v>0</v>
      </c>
      <c r="E28" s="380">
        <f t="shared" si="5"/>
        <v>0</v>
      </c>
      <c r="F28" s="381">
        <f t="shared" si="6"/>
        <v>0</v>
      </c>
      <c r="G28" s="382">
        <f t="shared" si="7"/>
        <v>0</v>
      </c>
      <c r="H28" t="s">
        <v>11708</v>
      </c>
      <c r="I28" t="s">
        <v>11725</v>
      </c>
      <c r="J28" s="225" t="s">
        <v>11643</v>
      </c>
      <c r="K28" s="394" t="s">
        <v>563</v>
      </c>
      <c r="L28" t="s">
        <v>11804</v>
      </c>
      <c r="M28" s="225" t="s">
        <v>11646</v>
      </c>
      <c r="N28" s="394" t="s">
        <v>193</v>
      </c>
      <c r="O28" t="s">
        <v>11638</v>
      </c>
      <c r="P28" s="394"/>
      <c r="Q28" s="404"/>
      <c r="R28" s="404"/>
      <c r="S28" s="394" t="s">
        <v>247</v>
      </c>
      <c r="T28" s="404" t="s">
        <v>568</v>
      </c>
      <c r="U28" s="394" t="s">
        <v>275</v>
      </c>
      <c r="V28" s="404" t="s">
        <v>568</v>
      </c>
      <c r="W28" s="394" t="s">
        <v>306</v>
      </c>
      <c r="X28" s="404" t="s">
        <v>568</v>
      </c>
      <c r="Y28" s="335" t="s">
        <v>11657</v>
      </c>
      <c r="Z28" s="404" t="s">
        <v>568</v>
      </c>
      <c r="AA28" s="397" t="s">
        <v>11731</v>
      </c>
      <c r="AB28" s="400" t="s">
        <v>568</v>
      </c>
      <c r="AC28" s="394" t="s">
        <v>346</v>
      </c>
      <c r="AD28" s="404" t="s">
        <v>568</v>
      </c>
      <c r="AE28" s="394" t="s">
        <v>357</v>
      </c>
      <c r="AF28" t="s">
        <v>11757</v>
      </c>
      <c r="AG28" s="335" t="s">
        <v>8086</v>
      </c>
      <c r="AH28" s="400" t="s">
        <v>568</v>
      </c>
      <c r="AI28" s="394" t="s">
        <v>11608</v>
      </c>
      <c r="AJ28" s="393" t="s">
        <v>568</v>
      </c>
      <c r="AK28" s="394" t="s">
        <v>384</v>
      </c>
      <c r="AL28" s="396" t="s">
        <v>568</v>
      </c>
      <c r="AM28" s="394" t="s">
        <v>386</v>
      </c>
      <c r="AN28" s="400" t="s">
        <v>568</v>
      </c>
      <c r="AO28" s="336" t="s">
        <v>8089</v>
      </c>
      <c r="AP28" t="s">
        <v>11604</v>
      </c>
      <c r="AQ28" s="225" t="s">
        <v>517</v>
      </c>
      <c r="AR28" s="336" t="s">
        <v>8669</v>
      </c>
      <c r="AS28" s="402" t="s">
        <v>568</v>
      </c>
      <c r="AT28" s="337" t="s">
        <v>413</v>
      </c>
      <c r="AU28" s="396" t="s">
        <v>568</v>
      </c>
      <c r="AV28" s="337" t="s">
        <v>414</v>
      </c>
      <c r="AW28" s="396" t="s">
        <v>568</v>
      </c>
      <c r="AX28" s="335" t="s">
        <v>8088</v>
      </c>
      <c r="AY28" s="396" t="s">
        <v>568</v>
      </c>
      <c r="AZ28" s="394" t="s">
        <v>568</v>
      </c>
      <c r="BA28" s="404" t="s">
        <v>568</v>
      </c>
    </row>
    <row r="29" spans="1:53" x14ac:dyDescent="0.25">
      <c r="B29" s="377">
        <f t="shared" si="8"/>
        <v>0</v>
      </c>
      <c r="C29" s="378">
        <f t="shared" si="3"/>
        <v>0</v>
      </c>
      <c r="D29" s="379">
        <f t="shared" si="4"/>
        <v>0</v>
      </c>
      <c r="E29" s="380">
        <f t="shared" si="5"/>
        <v>0</v>
      </c>
      <c r="F29" s="381">
        <f t="shared" si="6"/>
        <v>0</v>
      </c>
      <c r="G29" s="382">
        <f t="shared" si="7"/>
        <v>0</v>
      </c>
      <c r="H29" t="s">
        <v>11708</v>
      </c>
      <c r="I29" t="s">
        <v>11726</v>
      </c>
      <c r="J29" s="225" t="s">
        <v>595</v>
      </c>
      <c r="K29" s="394" t="s">
        <v>563</v>
      </c>
      <c r="L29" t="s">
        <v>592</v>
      </c>
      <c r="M29" s="225" t="s">
        <v>8090</v>
      </c>
      <c r="N29" s="394" t="s">
        <v>193</v>
      </c>
      <c r="O29" t="s">
        <v>11600</v>
      </c>
      <c r="P29" s="394"/>
      <c r="Q29" s="404"/>
      <c r="R29" s="404"/>
      <c r="S29" s="394" t="s">
        <v>247</v>
      </c>
      <c r="T29" s="404" t="s">
        <v>568</v>
      </c>
      <c r="U29" s="394" t="s">
        <v>275</v>
      </c>
      <c r="V29" s="404" t="s">
        <v>568</v>
      </c>
      <c r="W29" s="394" t="s">
        <v>306</v>
      </c>
      <c r="X29" s="404" t="s">
        <v>568</v>
      </c>
      <c r="Y29" s="335" t="s">
        <v>11657</v>
      </c>
      <c r="Z29" s="404" t="s">
        <v>568</v>
      </c>
      <c r="AA29" s="397" t="s">
        <v>11731</v>
      </c>
      <c r="AB29" s="400" t="s">
        <v>568</v>
      </c>
      <c r="AC29" s="394" t="s">
        <v>346</v>
      </c>
      <c r="AD29" s="404" t="s">
        <v>568</v>
      </c>
      <c r="AE29" s="394" t="s">
        <v>357</v>
      </c>
      <c r="AF29" t="s">
        <v>11759</v>
      </c>
      <c r="AG29" s="335" t="s">
        <v>8086</v>
      </c>
      <c r="AH29" s="400" t="s">
        <v>568</v>
      </c>
      <c r="AI29" s="394" t="s">
        <v>11608</v>
      </c>
      <c r="AJ29" s="393" t="s">
        <v>568</v>
      </c>
      <c r="AK29" s="394" t="s">
        <v>384</v>
      </c>
      <c r="AL29" s="396" t="s">
        <v>568</v>
      </c>
      <c r="AM29" s="394" t="s">
        <v>386</v>
      </c>
      <c r="AN29" s="400" t="s">
        <v>568</v>
      </c>
      <c r="AO29" s="336" t="s">
        <v>8089</v>
      </c>
      <c r="AP29" t="s">
        <v>11700</v>
      </c>
      <c r="AQ29" s="225" t="s">
        <v>517</v>
      </c>
      <c r="AR29" s="336" t="s">
        <v>8669</v>
      </c>
      <c r="AS29" s="402" t="s">
        <v>568</v>
      </c>
      <c r="AT29" s="337" t="s">
        <v>413</v>
      </c>
      <c r="AU29" s="396" t="s">
        <v>568</v>
      </c>
      <c r="AV29" s="337" t="s">
        <v>414</v>
      </c>
      <c r="AW29" s="396" t="s">
        <v>568</v>
      </c>
      <c r="AX29" s="335" t="s">
        <v>8088</v>
      </c>
      <c r="AY29" s="396" t="s">
        <v>568</v>
      </c>
      <c r="AZ29" s="394" t="s">
        <v>568</v>
      </c>
      <c r="BA29" s="404" t="s">
        <v>568</v>
      </c>
    </row>
    <row r="30" spans="1:53" x14ac:dyDescent="0.25">
      <c r="B30" s="377">
        <f t="shared" si="8"/>
        <v>0</v>
      </c>
      <c r="C30" s="378">
        <f t="shared" si="3"/>
        <v>0</v>
      </c>
      <c r="D30" s="379">
        <f t="shared" si="4"/>
        <v>0</v>
      </c>
      <c r="E30" s="380">
        <f t="shared" si="5"/>
        <v>0</v>
      </c>
      <c r="F30" s="381">
        <f t="shared" si="6"/>
        <v>0</v>
      </c>
      <c r="G30" s="382">
        <f t="shared" si="7"/>
        <v>0</v>
      </c>
      <c r="H30" t="s">
        <v>11708</v>
      </c>
      <c r="I30" t="s">
        <v>11727</v>
      </c>
      <c r="J30" s="225" t="s">
        <v>595</v>
      </c>
      <c r="K30" s="394" t="s">
        <v>563</v>
      </c>
      <c r="L30" t="s">
        <v>584</v>
      </c>
      <c r="M30" s="225" t="s">
        <v>8106</v>
      </c>
      <c r="N30" s="394" t="s">
        <v>193</v>
      </c>
      <c r="O30" t="s">
        <v>11639</v>
      </c>
      <c r="P30" s="394"/>
      <c r="Q30" s="404"/>
      <c r="R30" s="404"/>
      <c r="S30" s="394" t="s">
        <v>247</v>
      </c>
      <c r="T30" s="404" t="s">
        <v>568</v>
      </c>
      <c r="U30" s="394" t="s">
        <v>275</v>
      </c>
      <c r="V30" s="404" t="s">
        <v>568</v>
      </c>
      <c r="W30" s="394" t="s">
        <v>306</v>
      </c>
      <c r="X30" s="404" t="s">
        <v>568</v>
      </c>
      <c r="Y30" s="335" t="s">
        <v>11657</v>
      </c>
      <c r="Z30" s="404" t="s">
        <v>568</v>
      </c>
      <c r="AA30" s="397" t="s">
        <v>11731</v>
      </c>
      <c r="AB30" s="400" t="s">
        <v>568</v>
      </c>
      <c r="AC30" s="394" t="s">
        <v>346</v>
      </c>
      <c r="AD30" s="404" t="s">
        <v>568</v>
      </c>
      <c r="AE30" s="394" t="s">
        <v>357</v>
      </c>
      <c r="AF30" t="s">
        <v>11760</v>
      </c>
      <c r="AG30" s="335" t="s">
        <v>8086</v>
      </c>
      <c r="AH30" s="400" t="s">
        <v>568</v>
      </c>
      <c r="AI30" s="394" t="s">
        <v>11608</v>
      </c>
      <c r="AJ30" s="393" t="s">
        <v>568</v>
      </c>
      <c r="AK30" s="394" t="s">
        <v>384</v>
      </c>
      <c r="AL30" s="396" t="s">
        <v>568</v>
      </c>
      <c r="AM30" s="394" t="s">
        <v>386</v>
      </c>
      <c r="AN30" s="400" t="s">
        <v>568</v>
      </c>
      <c r="AO30" s="336" t="s">
        <v>8089</v>
      </c>
      <c r="AP30" t="s">
        <v>11675</v>
      </c>
      <c r="AQ30" s="225" t="s">
        <v>517</v>
      </c>
      <c r="AR30" s="336" t="s">
        <v>8669</v>
      </c>
      <c r="AS30" s="402" t="s">
        <v>568</v>
      </c>
      <c r="AT30" s="337" t="s">
        <v>413</v>
      </c>
      <c r="AU30" s="396" t="s">
        <v>568</v>
      </c>
      <c r="AV30" s="337" t="s">
        <v>414</v>
      </c>
      <c r="AW30" s="396" t="s">
        <v>568</v>
      </c>
      <c r="AX30" s="335" t="s">
        <v>8088</v>
      </c>
      <c r="AY30" s="396" t="s">
        <v>568</v>
      </c>
      <c r="AZ30" s="394" t="s">
        <v>568</v>
      </c>
      <c r="BA30" s="404" t="s">
        <v>568</v>
      </c>
    </row>
    <row r="31" spans="1:53" x14ac:dyDescent="0.25">
      <c r="B31" s="377">
        <f t="shared" si="8"/>
        <v>0</v>
      </c>
      <c r="C31" s="378">
        <f t="shared" si="3"/>
        <v>0</v>
      </c>
      <c r="D31" s="379">
        <f t="shared" si="4"/>
        <v>0</v>
      </c>
      <c r="E31" s="380">
        <f t="shared" si="5"/>
        <v>0</v>
      </c>
      <c r="F31" s="381">
        <f t="shared" si="6"/>
        <v>0</v>
      </c>
      <c r="G31" s="382">
        <f t="shared" si="7"/>
        <v>0</v>
      </c>
      <c r="H31" t="s">
        <v>11708</v>
      </c>
      <c r="I31" t="s">
        <v>3325</v>
      </c>
      <c r="J31" s="225" t="s">
        <v>11643</v>
      </c>
      <c r="K31" s="394" t="s">
        <v>563</v>
      </c>
      <c r="L31" t="s">
        <v>587</v>
      </c>
      <c r="M31" s="225" t="s">
        <v>8106</v>
      </c>
      <c r="N31" s="394" t="s">
        <v>193</v>
      </c>
      <c r="O31" t="s">
        <v>11640</v>
      </c>
      <c r="P31" s="394"/>
      <c r="Q31" s="404"/>
      <c r="R31" s="404"/>
      <c r="S31" s="394" t="s">
        <v>247</v>
      </c>
      <c r="T31" s="404" t="s">
        <v>568</v>
      </c>
      <c r="U31" s="394" t="s">
        <v>275</v>
      </c>
      <c r="V31" s="404" t="s">
        <v>568</v>
      </c>
      <c r="W31" s="394" t="s">
        <v>306</v>
      </c>
      <c r="X31" s="404" t="s">
        <v>568</v>
      </c>
      <c r="Y31" s="335" t="s">
        <v>11657</v>
      </c>
      <c r="Z31" s="404" t="s">
        <v>568</v>
      </c>
      <c r="AA31" s="397" t="s">
        <v>11731</v>
      </c>
      <c r="AB31" s="400" t="s">
        <v>568</v>
      </c>
      <c r="AC31" s="394" t="s">
        <v>346</v>
      </c>
      <c r="AD31" s="404" t="s">
        <v>568</v>
      </c>
      <c r="AE31" s="394" t="s">
        <v>357</v>
      </c>
      <c r="AF31" t="s">
        <v>11761</v>
      </c>
      <c r="AG31" s="335" t="s">
        <v>8086</v>
      </c>
      <c r="AH31" s="400" t="s">
        <v>568</v>
      </c>
      <c r="AI31" s="394" t="s">
        <v>11608</v>
      </c>
      <c r="AJ31" s="393" t="s">
        <v>568</v>
      </c>
      <c r="AK31" s="394" t="s">
        <v>384</v>
      </c>
      <c r="AL31" s="396" t="s">
        <v>568</v>
      </c>
      <c r="AM31" s="394" t="s">
        <v>386</v>
      </c>
      <c r="AN31" s="400" t="s">
        <v>568</v>
      </c>
      <c r="AO31" s="336" t="s">
        <v>8089</v>
      </c>
      <c r="AP31" t="s">
        <v>11805</v>
      </c>
      <c r="AQ31" s="225" t="s">
        <v>11646</v>
      </c>
      <c r="AR31" s="336" t="s">
        <v>8669</v>
      </c>
      <c r="AS31" s="402" t="s">
        <v>568</v>
      </c>
      <c r="AT31" s="337" t="s">
        <v>413</v>
      </c>
      <c r="AU31" s="396" t="s">
        <v>568</v>
      </c>
      <c r="AV31" s="337" t="s">
        <v>414</v>
      </c>
      <c r="AW31" s="396" t="s">
        <v>568</v>
      </c>
      <c r="AX31" s="335" t="s">
        <v>8088</v>
      </c>
      <c r="AY31" s="396" t="s">
        <v>568</v>
      </c>
      <c r="AZ31" s="394" t="s">
        <v>568</v>
      </c>
      <c r="BA31" s="404" t="s">
        <v>568</v>
      </c>
    </row>
    <row r="32" spans="1:53" x14ac:dyDescent="0.25">
      <c r="B32" s="377">
        <f t="shared" si="8"/>
        <v>0</v>
      </c>
      <c r="C32" s="378">
        <f t="shared" si="3"/>
        <v>0</v>
      </c>
      <c r="D32" s="379">
        <f t="shared" si="4"/>
        <v>0</v>
      </c>
      <c r="E32" s="380">
        <f t="shared" si="5"/>
        <v>0</v>
      </c>
      <c r="F32" s="381">
        <f t="shared" si="6"/>
        <v>0</v>
      </c>
      <c r="G32" s="382">
        <f t="shared" si="7"/>
        <v>0</v>
      </c>
      <c r="H32" t="s">
        <v>11708</v>
      </c>
      <c r="I32" t="s">
        <v>593</v>
      </c>
      <c r="J32" s="225" t="s">
        <v>11643</v>
      </c>
      <c r="K32" s="394" t="s">
        <v>563</v>
      </c>
      <c r="L32" t="s">
        <v>594</v>
      </c>
      <c r="M32" s="225" t="s">
        <v>8090</v>
      </c>
      <c r="N32" s="394" t="s">
        <v>193</v>
      </c>
      <c r="O32" t="s">
        <v>1124</v>
      </c>
      <c r="P32" s="394"/>
      <c r="Q32" s="404"/>
      <c r="R32" s="404"/>
      <c r="S32" s="394" t="s">
        <v>247</v>
      </c>
      <c r="T32" s="404" t="s">
        <v>568</v>
      </c>
      <c r="U32" s="394" t="s">
        <v>275</v>
      </c>
      <c r="V32" s="404" t="s">
        <v>568</v>
      </c>
      <c r="W32" s="394" t="s">
        <v>306</v>
      </c>
      <c r="X32" s="404" t="s">
        <v>568</v>
      </c>
      <c r="Y32" s="335" t="s">
        <v>11657</v>
      </c>
      <c r="Z32" s="404" t="s">
        <v>568</v>
      </c>
      <c r="AA32" s="397" t="s">
        <v>11731</v>
      </c>
      <c r="AB32" s="400" t="s">
        <v>568</v>
      </c>
      <c r="AC32" s="394" t="s">
        <v>346</v>
      </c>
      <c r="AD32" s="404" t="s">
        <v>568</v>
      </c>
      <c r="AE32" s="394" t="s">
        <v>357</v>
      </c>
      <c r="AF32" t="s">
        <v>358</v>
      </c>
      <c r="AG32" s="335" t="s">
        <v>8086</v>
      </c>
      <c r="AH32" s="400" t="s">
        <v>568</v>
      </c>
      <c r="AI32" s="394" t="s">
        <v>11608</v>
      </c>
      <c r="AJ32" s="393" t="s">
        <v>568</v>
      </c>
      <c r="AK32" s="394" t="s">
        <v>384</v>
      </c>
      <c r="AL32" s="396" t="s">
        <v>568</v>
      </c>
      <c r="AM32" s="394" t="s">
        <v>386</v>
      </c>
      <c r="AN32" s="400" t="s">
        <v>568</v>
      </c>
      <c r="AO32" s="336" t="s">
        <v>8089</v>
      </c>
      <c r="AP32" t="s">
        <v>11806</v>
      </c>
      <c r="AQ32" s="225" t="s">
        <v>517</v>
      </c>
      <c r="AR32" s="336" t="s">
        <v>8669</v>
      </c>
      <c r="AS32" s="402" t="s">
        <v>568</v>
      </c>
      <c r="AT32" s="337" t="s">
        <v>413</v>
      </c>
      <c r="AU32" s="396" t="s">
        <v>568</v>
      </c>
      <c r="AV32" s="337" t="s">
        <v>414</v>
      </c>
      <c r="AW32" s="396" t="s">
        <v>568</v>
      </c>
      <c r="AX32" s="335" t="s">
        <v>8088</v>
      </c>
      <c r="AY32" s="396" t="s">
        <v>568</v>
      </c>
      <c r="AZ32" s="394" t="s">
        <v>568</v>
      </c>
      <c r="BA32" s="404" t="s">
        <v>568</v>
      </c>
    </row>
    <row r="33" spans="2:53" x14ac:dyDescent="0.25">
      <c r="B33" s="377">
        <f t="shared" si="8"/>
        <v>0</v>
      </c>
      <c r="C33" s="378">
        <f t="shared" si="3"/>
        <v>0</v>
      </c>
      <c r="D33" s="379">
        <f t="shared" si="4"/>
        <v>0</v>
      </c>
      <c r="E33" s="380">
        <f t="shared" si="5"/>
        <v>0</v>
      </c>
      <c r="F33" s="381">
        <f t="shared" si="6"/>
        <v>0</v>
      </c>
      <c r="G33" s="382">
        <f t="shared" si="7"/>
        <v>0</v>
      </c>
      <c r="H33" t="s">
        <v>11708</v>
      </c>
      <c r="I33" t="s">
        <v>10170</v>
      </c>
      <c r="J33" s="225" t="s">
        <v>11643</v>
      </c>
      <c r="K33" s="394" t="s">
        <v>563</v>
      </c>
      <c r="L33" t="s">
        <v>11648</v>
      </c>
      <c r="M33" s="225" t="s">
        <v>8106</v>
      </c>
      <c r="N33" s="394" t="s">
        <v>193</v>
      </c>
      <c r="O33" t="s">
        <v>11641</v>
      </c>
      <c r="P33" s="394"/>
      <c r="Q33" s="404"/>
      <c r="R33" s="404"/>
      <c r="S33" s="394" t="s">
        <v>247</v>
      </c>
      <c r="T33" s="404" t="s">
        <v>568</v>
      </c>
      <c r="U33" s="394" t="s">
        <v>275</v>
      </c>
      <c r="V33" s="404" t="s">
        <v>568</v>
      </c>
      <c r="W33" s="394" t="s">
        <v>306</v>
      </c>
      <c r="X33" s="404" t="s">
        <v>568</v>
      </c>
      <c r="Y33" s="335" t="s">
        <v>11657</v>
      </c>
      <c r="Z33" s="404" t="s">
        <v>568</v>
      </c>
      <c r="AA33" s="397" t="s">
        <v>11731</v>
      </c>
      <c r="AB33" s="400" t="s">
        <v>568</v>
      </c>
      <c r="AC33" s="394" t="s">
        <v>346</v>
      </c>
      <c r="AD33" s="404" t="s">
        <v>568</v>
      </c>
      <c r="AE33" s="394" t="s">
        <v>357</v>
      </c>
      <c r="AF33" t="s">
        <v>11762</v>
      </c>
      <c r="AG33" s="335" t="s">
        <v>8086</v>
      </c>
      <c r="AH33" s="400" t="s">
        <v>568</v>
      </c>
      <c r="AI33" s="394" t="s">
        <v>11608</v>
      </c>
      <c r="AJ33" s="393" t="s">
        <v>568</v>
      </c>
      <c r="AK33" s="394" t="s">
        <v>384</v>
      </c>
      <c r="AL33" s="396" t="s">
        <v>568</v>
      </c>
      <c r="AM33" s="394" t="s">
        <v>386</v>
      </c>
      <c r="AN33" s="400" t="s">
        <v>568</v>
      </c>
      <c r="AO33" s="336" t="s">
        <v>8089</v>
      </c>
      <c r="AP33" t="s">
        <v>11605</v>
      </c>
      <c r="AQ33" s="225" t="s">
        <v>517</v>
      </c>
      <c r="AR33" s="336" t="s">
        <v>8669</v>
      </c>
      <c r="AS33" s="402" t="s">
        <v>568</v>
      </c>
      <c r="AT33" s="337" t="s">
        <v>413</v>
      </c>
      <c r="AU33" s="396" t="s">
        <v>568</v>
      </c>
      <c r="AV33" s="337" t="s">
        <v>414</v>
      </c>
      <c r="AW33" s="396" t="s">
        <v>568</v>
      </c>
      <c r="AX33" s="335" t="s">
        <v>8088</v>
      </c>
      <c r="AY33" s="396" t="s">
        <v>568</v>
      </c>
      <c r="AZ33" s="394" t="s">
        <v>568</v>
      </c>
      <c r="BA33" s="404" t="s">
        <v>568</v>
      </c>
    </row>
    <row r="34" spans="2:53" x14ac:dyDescent="0.25">
      <c r="B34" s="377">
        <f t="shared" si="8"/>
        <v>0</v>
      </c>
      <c r="C34" s="378">
        <f t="shared" si="3"/>
        <v>0</v>
      </c>
      <c r="D34" s="379">
        <f t="shared" si="4"/>
        <v>0</v>
      </c>
      <c r="E34" s="380">
        <f t="shared" si="5"/>
        <v>0</v>
      </c>
      <c r="F34" s="381">
        <f t="shared" si="6"/>
        <v>0</v>
      </c>
      <c r="G34" s="382">
        <f t="shared" si="7"/>
        <v>0</v>
      </c>
      <c r="H34" t="s">
        <v>11708</v>
      </c>
      <c r="I34" t="s">
        <v>597</v>
      </c>
      <c r="J34" s="225" t="s">
        <v>11643</v>
      </c>
      <c r="K34" s="394" t="s">
        <v>563</v>
      </c>
      <c r="L34" t="s">
        <v>11676</v>
      </c>
      <c r="M34" s="225" t="s">
        <v>8106</v>
      </c>
      <c r="N34" s="394" t="s">
        <v>193</v>
      </c>
      <c r="O34" s="404" t="s">
        <v>568</v>
      </c>
      <c r="P34" s="394"/>
      <c r="Q34" s="404"/>
      <c r="R34" s="404"/>
      <c r="S34" s="394" t="s">
        <v>247</v>
      </c>
      <c r="T34" s="404" t="s">
        <v>568</v>
      </c>
      <c r="U34" s="394" t="s">
        <v>275</v>
      </c>
      <c r="V34" s="404" t="s">
        <v>568</v>
      </c>
      <c r="W34" s="394" t="s">
        <v>306</v>
      </c>
      <c r="X34" s="404" t="s">
        <v>568</v>
      </c>
      <c r="Y34" s="335" t="s">
        <v>11657</v>
      </c>
      <c r="Z34" s="404" t="s">
        <v>568</v>
      </c>
      <c r="AA34" s="397" t="s">
        <v>11731</v>
      </c>
      <c r="AB34" s="400" t="s">
        <v>568</v>
      </c>
      <c r="AC34" s="394" t="s">
        <v>346</v>
      </c>
      <c r="AD34" s="404" t="s">
        <v>568</v>
      </c>
      <c r="AE34" s="394" t="s">
        <v>357</v>
      </c>
      <c r="AF34" t="s">
        <v>11807</v>
      </c>
      <c r="AG34" s="335" t="s">
        <v>8086</v>
      </c>
      <c r="AH34" s="400" t="s">
        <v>568</v>
      </c>
      <c r="AI34" s="394" t="s">
        <v>11608</v>
      </c>
      <c r="AJ34" s="393" t="s">
        <v>568</v>
      </c>
      <c r="AK34" s="394" t="s">
        <v>384</v>
      </c>
      <c r="AL34" s="396" t="s">
        <v>568</v>
      </c>
      <c r="AM34" s="394" t="s">
        <v>386</v>
      </c>
      <c r="AN34" s="400" t="s">
        <v>568</v>
      </c>
      <c r="AO34" s="336" t="s">
        <v>8089</v>
      </c>
      <c r="AP34" t="s">
        <v>11763</v>
      </c>
      <c r="AQ34" s="225" t="s">
        <v>517</v>
      </c>
      <c r="AR34" s="336" t="s">
        <v>8669</v>
      </c>
      <c r="AS34" s="402" t="s">
        <v>568</v>
      </c>
      <c r="AT34" s="337" t="s">
        <v>413</v>
      </c>
      <c r="AU34" s="396" t="s">
        <v>568</v>
      </c>
      <c r="AV34" s="337" t="s">
        <v>414</v>
      </c>
      <c r="AW34" s="396" t="s">
        <v>568</v>
      </c>
      <c r="AX34" s="335" t="s">
        <v>8088</v>
      </c>
      <c r="AY34" s="396" t="s">
        <v>568</v>
      </c>
      <c r="AZ34" s="394" t="s">
        <v>568</v>
      </c>
      <c r="BA34" s="404" t="s">
        <v>568</v>
      </c>
    </row>
    <row r="35" spans="2:53" x14ac:dyDescent="0.25">
      <c r="B35" s="377">
        <f t="shared" si="8"/>
        <v>0</v>
      </c>
      <c r="C35" s="378">
        <f t="shared" si="3"/>
        <v>0</v>
      </c>
      <c r="D35" s="379">
        <f t="shared" si="4"/>
        <v>0</v>
      </c>
      <c r="E35" s="380">
        <f t="shared" si="5"/>
        <v>0</v>
      </c>
      <c r="F35" s="381">
        <f t="shared" si="6"/>
        <v>0</v>
      </c>
      <c r="G35" s="382">
        <f t="shared" si="7"/>
        <v>0</v>
      </c>
      <c r="H35" t="s">
        <v>11708</v>
      </c>
      <c r="I35" t="s">
        <v>11670</v>
      </c>
      <c r="J35" s="225" t="s">
        <v>11643</v>
      </c>
      <c r="K35" s="394" t="s">
        <v>563</v>
      </c>
      <c r="L35" t="s">
        <v>596</v>
      </c>
      <c r="M35" s="225" t="s">
        <v>8093</v>
      </c>
      <c r="N35" s="394" t="s">
        <v>193</v>
      </c>
      <c r="O35" s="404" t="s">
        <v>568</v>
      </c>
      <c r="P35" s="394"/>
      <c r="Q35" s="404"/>
      <c r="R35" s="404"/>
      <c r="S35" s="394" t="s">
        <v>247</v>
      </c>
      <c r="T35" s="404" t="s">
        <v>568</v>
      </c>
      <c r="U35" s="394" t="s">
        <v>275</v>
      </c>
      <c r="V35" s="404" t="s">
        <v>568</v>
      </c>
      <c r="W35" s="394" t="s">
        <v>306</v>
      </c>
      <c r="X35" s="404" t="s">
        <v>568</v>
      </c>
      <c r="Y35" s="335" t="s">
        <v>11657</v>
      </c>
      <c r="Z35" s="404" t="s">
        <v>568</v>
      </c>
      <c r="AA35" s="397" t="s">
        <v>11731</v>
      </c>
      <c r="AB35" s="400" t="s">
        <v>568</v>
      </c>
      <c r="AC35" s="394" t="s">
        <v>346</v>
      </c>
      <c r="AD35" s="404" t="s">
        <v>568</v>
      </c>
      <c r="AE35" s="394" t="s">
        <v>357</v>
      </c>
      <c r="AF35" t="s">
        <v>3539</v>
      </c>
      <c r="AG35" s="335" t="s">
        <v>8086</v>
      </c>
      <c r="AH35" s="400" t="s">
        <v>568</v>
      </c>
      <c r="AI35" s="394" t="s">
        <v>11608</v>
      </c>
      <c r="AJ35" s="393" t="s">
        <v>568</v>
      </c>
      <c r="AK35" s="394" t="s">
        <v>384</v>
      </c>
      <c r="AL35" s="396" t="s">
        <v>568</v>
      </c>
      <c r="AM35" s="394" t="s">
        <v>386</v>
      </c>
      <c r="AN35" s="400" t="s">
        <v>568</v>
      </c>
      <c r="AO35" s="336" t="s">
        <v>8089</v>
      </c>
      <c r="AP35" t="s">
        <v>11764</v>
      </c>
      <c r="AQ35" s="225" t="s">
        <v>517</v>
      </c>
      <c r="AR35" s="336" t="s">
        <v>8669</v>
      </c>
      <c r="AS35" s="402" t="s">
        <v>568</v>
      </c>
      <c r="AT35" s="337" t="s">
        <v>413</v>
      </c>
      <c r="AU35" s="396" t="s">
        <v>568</v>
      </c>
      <c r="AV35" s="337" t="s">
        <v>414</v>
      </c>
      <c r="AW35" s="396" t="s">
        <v>568</v>
      </c>
      <c r="AX35" s="335" t="s">
        <v>8088</v>
      </c>
      <c r="AY35" s="396" t="s">
        <v>568</v>
      </c>
      <c r="AZ35" s="394" t="s">
        <v>568</v>
      </c>
      <c r="BA35" s="404" t="s">
        <v>568</v>
      </c>
    </row>
    <row r="36" spans="2:53" x14ac:dyDescent="0.25">
      <c r="B36" s="377">
        <f t="shared" si="8"/>
        <v>0</v>
      </c>
      <c r="C36" s="378">
        <f t="shared" si="3"/>
        <v>0</v>
      </c>
      <c r="D36" s="379">
        <f t="shared" si="4"/>
        <v>0</v>
      </c>
      <c r="E36" s="380">
        <f t="shared" si="5"/>
        <v>0</v>
      </c>
      <c r="F36" s="381">
        <f t="shared" si="6"/>
        <v>0</v>
      </c>
      <c r="G36" s="382">
        <f t="shared" si="7"/>
        <v>0</v>
      </c>
      <c r="H36" t="s">
        <v>11708</v>
      </c>
      <c r="I36" t="s">
        <v>4134</v>
      </c>
      <c r="J36" s="225" t="s">
        <v>595</v>
      </c>
      <c r="K36" s="394" t="s">
        <v>563</v>
      </c>
      <c r="L36" t="s">
        <v>10168</v>
      </c>
      <c r="M36" s="225" t="s">
        <v>8106</v>
      </c>
      <c r="N36" s="394" t="s">
        <v>193</v>
      </c>
      <c r="O36" s="404" t="s">
        <v>568</v>
      </c>
      <c r="P36" s="394"/>
      <c r="Q36" s="404"/>
      <c r="R36" s="404"/>
      <c r="S36" s="394" t="s">
        <v>247</v>
      </c>
      <c r="T36" s="404" t="s">
        <v>568</v>
      </c>
      <c r="U36" s="394" t="s">
        <v>275</v>
      </c>
      <c r="V36" s="404" t="s">
        <v>568</v>
      </c>
      <c r="W36" s="394" t="s">
        <v>306</v>
      </c>
      <c r="X36" s="404" t="s">
        <v>568</v>
      </c>
      <c r="Y36" s="335" t="s">
        <v>11657</v>
      </c>
      <c r="Z36" s="404" t="s">
        <v>568</v>
      </c>
      <c r="AA36" s="397" t="s">
        <v>11731</v>
      </c>
      <c r="AB36" s="400" t="s">
        <v>568</v>
      </c>
      <c r="AC36" s="394" t="s">
        <v>346</v>
      </c>
      <c r="AD36" s="404" t="s">
        <v>568</v>
      </c>
      <c r="AE36" s="394" t="s">
        <v>357</v>
      </c>
      <c r="AF36" t="s">
        <v>11637</v>
      </c>
      <c r="AG36" s="335" t="s">
        <v>8086</v>
      </c>
      <c r="AH36" s="400" t="s">
        <v>568</v>
      </c>
      <c r="AI36" s="394" t="s">
        <v>11608</v>
      </c>
      <c r="AJ36" s="393" t="s">
        <v>568</v>
      </c>
      <c r="AK36" s="394" t="s">
        <v>384</v>
      </c>
      <c r="AL36" s="396" t="s">
        <v>568</v>
      </c>
      <c r="AM36" s="394" t="s">
        <v>386</v>
      </c>
      <c r="AN36" s="400" t="s">
        <v>568</v>
      </c>
      <c r="AO36" s="336" t="s">
        <v>8089</v>
      </c>
      <c r="AP36" t="s">
        <v>11766</v>
      </c>
      <c r="AQ36" s="225" t="s">
        <v>517</v>
      </c>
      <c r="AR36" s="336" t="s">
        <v>8669</v>
      </c>
      <c r="AS36" s="402" t="s">
        <v>568</v>
      </c>
      <c r="AT36" s="337" t="s">
        <v>413</v>
      </c>
      <c r="AU36" s="396" t="s">
        <v>568</v>
      </c>
      <c r="AV36" s="337" t="s">
        <v>414</v>
      </c>
      <c r="AW36" s="396" t="s">
        <v>568</v>
      </c>
      <c r="AX36" s="335" t="s">
        <v>8088</v>
      </c>
      <c r="AY36" s="396" t="s">
        <v>568</v>
      </c>
      <c r="AZ36" s="394" t="s">
        <v>568</v>
      </c>
      <c r="BA36" s="404" t="s">
        <v>568</v>
      </c>
    </row>
    <row r="37" spans="2:53" x14ac:dyDescent="0.25">
      <c r="B37" s="377">
        <f t="shared" si="8"/>
        <v>0</v>
      </c>
      <c r="C37" s="378">
        <f t="shared" si="3"/>
        <v>0</v>
      </c>
      <c r="D37" s="379">
        <f t="shared" si="4"/>
        <v>0</v>
      </c>
      <c r="E37" s="380">
        <f t="shared" si="5"/>
        <v>0</v>
      </c>
      <c r="F37" s="381">
        <f t="shared" si="6"/>
        <v>0</v>
      </c>
      <c r="G37" s="382">
        <f t="shared" si="7"/>
        <v>0</v>
      </c>
      <c r="H37" t="s">
        <v>11708</v>
      </c>
      <c r="I37" t="s">
        <v>3782</v>
      </c>
      <c r="J37" s="225" t="s">
        <v>595</v>
      </c>
      <c r="K37" s="394" t="s">
        <v>563</v>
      </c>
      <c r="L37" t="s">
        <v>598</v>
      </c>
      <c r="M37" s="225" t="s">
        <v>8093</v>
      </c>
      <c r="N37" s="394" t="s">
        <v>193</v>
      </c>
      <c r="O37" s="404" t="s">
        <v>568</v>
      </c>
      <c r="P37" s="394"/>
      <c r="Q37" s="404"/>
      <c r="R37" s="404"/>
      <c r="S37" s="394" t="s">
        <v>247</v>
      </c>
      <c r="T37" s="404" t="s">
        <v>568</v>
      </c>
      <c r="U37" s="394" t="s">
        <v>275</v>
      </c>
      <c r="V37" s="404" t="s">
        <v>568</v>
      </c>
      <c r="W37" s="394" t="s">
        <v>306</v>
      </c>
      <c r="X37" s="404" t="s">
        <v>568</v>
      </c>
      <c r="Y37" s="335" t="s">
        <v>11657</v>
      </c>
      <c r="Z37" s="404" t="s">
        <v>568</v>
      </c>
      <c r="AA37" s="397" t="s">
        <v>11731</v>
      </c>
      <c r="AB37" s="400" t="s">
        <v>568</v>
      </c>
      <c r="AC37" s="394" t="s">
        <v>346</v>
      </c>
      <c r="AD37" s="404" t="s">
        <v>568</v>
      </c>
      <c r="AE37" s="394" t="s">
        <v>357</v>
      </c>
      <c r="AF37" t="s">
        <v>11684</v>
      </c>
      <c r="AG37" s="335" t="s">
        <v>8086</v>
      </c>
      <c r="AH37" s="400" t="s">
        <v>568</v>
      </c>
      <c r="AI37" s="394" t="s">
        <v>11608</v>
      </c>
      <c r="AJ37" s="393" t="s">
        <v>568</v>
      </c>
      <c r="AK37" s="394" t="s">
        <v>384</v>
      </c>
      <c r="AL37" s="396" t="s">
        <v>568</v>
      </c>
      <c r="AM37" s="394" t="s">
        <v>386</v>
      </c>
      <c r="AN37" s="400" t="s">
        <v>568</v>
      </c>
      <c r="AO37" s="336" t="s">
        <v>8089</v>
      </c>
      <c r="AP37" t="s">
        <v>10172</v>
      </c>
      <c r="AQ37" s="225" t="s">
        <v>517</v>
      </c>
      <c r="AR37" s="336" t="s">
        <v>8669</v>
      </c>
      <c r="AS37" s="402" t="s">
        <v>568</v>
      </c>
      <c r="AT37" s="337" t="s">
        <v>413</v>
      </c>
      <c r="AU37" s="396" t="s">
        <v>568</v>
      </c>
      <c r="AV37" s="337" t="s">
        <v>414</v>
      </c>
      <c r="AW37" s="396" t="s">
        <v>568</v>
      </c>
      <c r="AX37" s="335" t="s">
        <v>8088</v>
      </c>
      <c r="AY37" s="396" t="s">
        <v>568</v>
      </c>
      <c r="AZ37" s="394" t="s">
        <v>568</v>
      </c>
      <c r="BA37" s="404" t="s">
        <v>568</v>
      </c>
    </row>
    <row r="38" spans="2:53" x14ac:dyDescent="0.25">
      <c r="B38" s="377">
        <f t="shared" si="8"/>
        <v>0</v>
      </c>
      <c r="C38" s="378">
        <f t="shared" si="3"/>
        <v>0</v>
      </c>
      <c r="D38" s="379">
        <f t="shared" si="4"/>
        <v>0</v>
      </c>
      <c r="E38" s="380">
        <f t="shared" si="5"/>
        <v>0</v>
      </c>
      <c r="F38" s="381">
        <f t="shared" si="6"/>
        <v>0</v>
      </c>
      <c r="G38" s="382">
        <f t="shared" si="7"/>
        <v>0</v>
      </c>
      <c r="H38" t="s">
        <v>11708</v>
      </c>
      <c r="I38" t="s">
        <v>8099</v>
      </c>
      <c r="J38" s="225" t="s">
        <v>595</v>
      </c>
      <c r="K38" s="394" t="s">
        <v>563</v>
      </c>
      <c r="L38" t="s">
        <v>600</v>
      </c>
      <c r="M38" s="225" t="s">
        <v>8093</v>
      </c>
      <c r="N38" s="394" t="s">
        <v>193</v>
      </c>
      <c r="O38" s="404" t="s">
        <v>568</v>
      </c>
      <c r="P38" s="394"/>
      <c r="Q38" s="404"/>
      <c r="R38" s="404"/>
      <c r="S38" s="394" t="s">
        <v>247</v>
      </c>
      <c r="T38" s="404" t="s">
        <v>568</v>
      </c>
      <c r="U38" s="394" t="s">
        <v>275</v>
      </c>
      <c r="V38" s="404" t="s">
        <v>568</v>
      </c>
      <c r="W38" s="394" t="s">
        <v>306</v>
      </c>
      <c r="X38" s="404" t="s">
        <v>568</v>
      </c>
      <c r="Y38" s="335" t="s">
        <v>11657</v>
      </c>
      <c r="Z38" s="404" t="s">
        <v>568</v>
      </c>
      <c r="AA38" s="397" t="s">
        <v>11731</v>
      </c>
      <c r="AB38" s="400" t="s">
        <v>568</v>
      </c>
      <c r="AC38" s="394" t="s">
        <v>346</v>
      </c>
      <c r="AD38" s="404" t="s">
        <v>568</v>
      </c>
      <c r="AE38" s="394" t="s">
        <v>357</v>
      </c>
      <c r="AF38" t="s">
        <v>11598</v>
      </c>
      <c r="AG38" s="335" t="s">
        <v>8086</v>
      </c>
      <c r="AH38" s="400" t="s">
        <v>568</v>
      </c>
      <c r="AI38" s="394" t="s">
        <v>11608</v>
      </c>
      <c r="AJ38" s="393" t="s">
        <v>568</v>
      </c>
      <c r="AK38" s="394" t="s">
        <v>384</v>
      </c>
      <c r="AL38" s="396" t="s">
        <v>568</v>
      </c>
      <c r="AM38" s="394" t="s">
        <v>386</v>
      </c>
      <c r="AN38" s="400" t="s">
        <v>568</v>
      </c>
      <c r="AO38" s="336" t="s">
        <v>8089</v>
      </c>
      <c r="AP38" s="406" t="s">
        <v>568</v>
      </c>
      <c r="AQ38" s="406" t="s">
        <v>568</v>
      </c>
      <c r="AR38" s="336" t="s">
        <v>8669</v>
      </c>
      <c r="AS38" s="402" t="s">
        <v>568</v>
      </c>
      <c r="AT38" s="337" t="s">
        <v>413</v>
      </c>
      <c r="AU38" s="396" t="s">
        <v>568</v>
      </c>
      <c r="AV38" s="337" t="s">
        <v>414</v>
      </c>
      <c r="AW38" s="396" t="s">
        <v>568</v>
      </c>
      <c r="AX38" s="335" t="s">
        <v>8088</v>
      </c>
      <c r="AY38" s="396" t="s">
        <v>568</v>
      </c>
      <c r="AZ38" s="394" t="s">
        <v>568</v>
      </c>
      <c r="BA38" s="404" t="s">
        <v>568</v>
      </c>
    </row>
    <row r="39" spans="2:53" x14ac:dyDescent="0.25">
      <c r="B39" s="377">
        <f t="shared" si="8"/>
        <v>0</v>
      </c>
      <c r="C39" s="378">
        <f t="shared" si="3"/>
        <v>0</v>
      </c>
      <c r="D39" s="379">
        <f t="shared" si="4"/>
        <v>0</v>
      </c>
      <c r="E39" s="380">
        <f t="shared" si="5"/>
        <v>0</v>
      </c>
      <c r="F39" s="381">
        <f t="shared" si="6"/>
        <v>0</v>
      </c>
      <c r="G39" s="382">
        <f t="shared" si="7"/>
        <v>0</v>
      </c>
      <c r="H39" t="s">
        <v>11708</v>
      </c>
      <c r="I39" t="s">
        <v>4106</v>
      </c>
      <c r="J39" s="225" t="s">
        <v>595</v>
      </c>
      <c r="K39" s="394" t="s">
        <v>563</v>
      </c>
      <c r="L39" t="s">
        <v>11701</v>
      </c>
      <c r="M39" s="225" t="s">
        <v>8106</v>
      </c>
      <c r="N39" s="394" t="s">
        <v>193</v>
      </c>
      <c r="O39" s="404" t="s">
        <v>568</v>
      </c>
      <c r="P39" s="394"/>
      <c r="Q39" s="404"/>
      <c r="R39" s="404"/>
      <c r="S39" s="394" t="s">
        <v>247</v>
      </c>
      <c r="T39" s="404" t="s">
        <v>568</v>
      </c>
      <c r="U39" s="394" t="s">
        <v>275</v>
      </c>
      <c r="V39" s="404" t="s">
        <v>568</v>
      </c>
      <c r="W39" s="394" t="s">
        <v>306</v>
      </c>
      <c r="X39" s="404" t="s">
        <v>568</v>
      </c>
      <c r="Y39" s="335" t="s">
        <v>11657</v>
      </c>
      <c r="Z39" s="404" t="s">
        <v>568</v>
      </c>
      <c r="AA39" s="397" t="s">
        <v>11731</v>
      </c>
      <c r="AB39" s="400" t="s">
        <v>568</v>
      </c>
      <c r="AC39" s="394" t="s">
        <v>346</v>
      </c>
      <c r="AD39" s="404" t="s">
        <v>568</v>
      </c>
      <c r="AE39" s="394" t="s">
        <v>357</v>
      </c>
      <c r="AF39" t="s">
        <v>11765</v>
      </c>
      <c r="AG39" s="335" t="s">
        <v>8086</v>
      </c>
      <c r="AH39" s="400" t="s">
        <v>568</v>
      </c>
      <c r="AI39" s="394" t="s">
        <v>11608</v>
      </c>
      <c r="AJ39" s="393" t="s">
        <v>568</v>
      </c>
      <c r="AK39" s="394" t="s">
        <v>384</v>
      </c>
      <c r="AL39" s="396" t="s">
        <v>568</v>
      </c>
      <c r="AM39" s="394" t="s">
        <v>386</v>
      </c>
      <c r="AN39" s="400" t="s">
        <v>568</v>
      </c>
      <c r="AO39" s="336" t="s">
        <v>8089</v>
      </c>
      <c r="AP39" s="406" t="s">
        <v>568</v>
      </c>
      <c r="AQ39" s="406" t="s">
        <v>568</v>
      </c>
      <c r="AR39" s="336" t="s">
        <v>8669</v>
      </c>
      <c r="AS39" s="402" t="s">
        <v>568</v>
      </c>
      <c r="AT39" s="337" t="s">
        <v>413</v>
      </c>
      <c r="AU39" s="396" t="s">
        <v>568</v>
      </c>
      <c r="AV39" s="337" t="s">
        <v>414</v>
      </c>
      <c r="AW39" s="396" t="s">
        <v>568</v>
      </c>
      <c r="AX39" s="335" t="s">
        <v>8088</v>
      </c>
      <c r="AY39" s="396" t="s">
        <v>568</v>
      </c>
      <c r="AZ39" s="394" t="s">
        <v>568</v>
      </c>
      <c r="BA39" s="404" t="s">
        <v>568</v>
      </c>
    </row>
    <row r="40" spans="2:53" x14ac:dyDescent="0.25">
      <c r="B40" s="377">
        <f t="shared" si="8"/>
        <v>0</v>
      </c>
      <c r="C40" s="378">
        <f t="shared" si="3"/>
        <v>0</v>
      </c>
      <c r="D40" s="379">
        <f t="shared" si="4"/>
        <v>0</v>
      </c>
      <c r="E40" s="380">
        <f t="shared" si="5"/>
        <v>0</v>
      </c>
      <c r="F40" s="381">
        <f t="shared" si="6"/>
        <v>0</v>
      </c>
      <c r="G40" s="382">
        <f t="shared" si="7"/>
        <v>0</v>
      </c>
      <c r="H40" t="s">
        <v>11708</v>
      </c>
      <c r="I40" t="s">
        <v>11591</v>
      </c>
      <c r="J40" s="225" t="s">
        <v>595</v>
      </c>
      <c r="K40" s="394" t="s">
        <v>563</v>
      </c>
      <c r="L40" t="s">
        <v>602</v>
      </c>
      <c r="M40" s="225" t="s">
        <v>8093</v>
      </c>
      <c r="N40" s="394" t="s">
        <v>193</v>
      </c>
      <c r="O40" s="404" t="s">
        <v>568</v>
      </c>
      <c r="P40" s="394"/>
      <c r="Q40" s="404"/>
      <c r="R40" s="404"/>
      <c r="S40" s="394" t="s">
        <v>247</v>
      </c>
      <c r="T40" s="404" t="s">
        <v>568</v>
      </c>
      <c r="U40" s="394" t="s">
        <v>275</v>
      </c>
      <c r="V40" s="404" t="s">
        <v>568</v>
      </c>
      <c r="W40" s="394" t="s">
        <v>306</v>
      </c>
      <c r="X40" s="404" t="s">
        <v>568</v>
      </c>
      <c r="Y40" s="335" t="s">
        <v>11657</v>
      </c>
      <c r="Z40" s="404" t="s">
        <v>568</v>
      </c>
      <c r="AA40" s="397" t="s">
        <v>11731</v>
      </c>
      <c r="AB40" s="400" t="s">
        <v>568</v>
      </c>
      <c r="AC40" s="394" t="s">
        <v>346</v>
      </c>
      <c r="AD40" s="404" t="s">
        <v>568</v>
      </c>
      <c r="AE40" s="394" t="s">
        <v>357</v>
      </c>
      <c r="AF40" s="400" t="s">
        <v>568</v>
      </c>
      <c r="AG40" s="335" t="s">
        <v>8086</v>
      </c>
      <c r="AH40" s="400" t="s">
        <v>568</v>
      </c>
      <c r="AI40" s="394" t="s">
        <v>11608</v>
      </c>
      <c r="AJ40" s="393" t="s">
        <v>568</v>
      </c>
      <c r="AK40" s="394" t="s">
        <v>384</v>
      </c>
      <c r="AL40" s="396" t="s">
        <v>568</v>
      </c>
      <c r="AM40" s="394" t="s">
        <v>386</v>
      </c>
      <c r="AN40" s="400" t="s">
        <v>568</v>
      </c>
      <c r="AO40" s="336" t="s">
        <v>8089</v>
      </c>
      <c r="AP40" s="406" t="s">
        <v>568</v>
      </c>
      <c r="AQ40" s="406" t="s">
        <v>568</v>
      </c>
      <c r="AR40" s="336" t="s">
        <v>8669</v>
      </c>
      <c r="AS40" s="402" t="s">
        <v>568</v>
      </c>
      <c r="AT40" s="337" t="s">
        <v>413</v>
      </c>
      <c r="AU40" s="396" t="s">
        <v>568</v>
      </c>
      <c r="AV40" s="337" t="s">
        <v>414</v>
      </c>
      <c r="AW40" s="396" t="s">
        <v>568</v>
      </c>
      <c r="AX40" s="335" t="s">
        <v>8088</v>
      </c>
      <c r="AY40" s="396" t="s">
        <v>568</v>
      </c>
      <c r="AZ40" s="394" t="s">
        <v>568</v>
      </c>
      <c r="BA40" s="404" t="s">
        <v>568</v>
      </c>
    </row>
    <row r="41" spans="2:53" x14ac:dyDescent="0.25">
      <c r="B41" s="377">
        <f t="shared" si="8"/>
        <v>0</v>
      </c>
      <c r="C41" s="378">
        <f t="shared" si="3"/>
        <v>0</v>
      </c>
      <c r="D41" s="379">
        <f t="shared" si="4"/>
        <v>0</v>
      </c>
      <c r="E41" s="380">
        <f t="shared" si="5"/>
        <v>0</v>
      </c>
      <c r="F41" s="381">
        <f t="shared" si="6"/>
        <v>0</v>
      </c>
      <c r="G41" s="382">
        <f t="shared" si="7"/>
        <v>0</v>
      </c>
      <c r="H41" t="s">
        <v>11708</v>
      </c>
      <c r="I41" t="s">
        <v>4127</v>
      </c>
      <c r="J41" s="225" t="s">
        <v>595</v>
      </c>
      <c r="K41" s="394" t="s">
        <v>563</v>
      </c>
      <c r="L41" t="s">
        <v>10169</v>
      </c>
      <c r="M41" s="225" t="s">
        <v>8106</v>
      </c>
      <c r="N41" s="394" t="s">
        <v>193</v>
      </c>
      <c r="O41" s="404" t="s">
        <v>568</v>
      </c>
      <c r="P41" s="394"/>
      <c r="Q41" s="404"/>
      <c r="R41" s="404"/>
      <c r="S41" s="394" t="s">
        <v>247</v>
      </c>
      <c r="T41" s="404" t="s">
        <v>568</v>
      </c>
      <c r="U41" s="394" t="s">
        <v>275</v>
      </c>
      <c r="V41" s="404" t="s">
        <v>568</v>
      </c>
      <c r="W41" s="394" t="s">
        <v>306</v>
      </c>
      <c r="X41" s="404" t="s">
        <v>568</v>
      </c>
      <c r="Y41" s="335" t="s">
        <v>11657</v>
      </c>
      <c r="Z41" s="404" t="s">
        <v>568</v>
      </c>
      <c r="AA41" s="397" t="s">
        <v>11731</v>
      </c>
      <c r="AB41" s="400" t="s">
        <v>568</v>
      </c>
      <c r="AC41" s="394" t="s">
        <v>346</v>
      </c>
      <c r="AD41" s="404" t="s">
        <v>568</v>
      </c>
      <c r="AE41" s="394" t="s">
        <v>357</v>
      </c>
      <c r="AF41" s="400" t="s">
        <v>568</v>
      </c>
      <c r="AG41" s="335" t="s">
        <v>8086</v>
      </c>
      <c r="AH41" s="400" t="s">
        <v>568</v>
      </c>
      <c r="AI41" s="394" t="s">
        <v>11608</v>
      </c>
      <c r="AJ41" s="393" t="s">
        <v>568</v>
      </c>
      <c r="AK41" s="394" t="s">
        <v>384</v>
      </c>
      <c r="AL41" s="396" t="s">
        <v>568</v>
      </c>
      <c r="AM41" s="394" t="s">
        <v>386</v>
      </c>
      <c r="AN41" s="400" t="s">
        <v>568</v>
      </c>
      <c r="AO41" s="336" t="s">
        <v>8089</v>
      </c>
      <c r="AP41" s="406" t="s">
        <v>568</v>
      </c>
      <c r="AQ41" s="406" t="s">
        <v>568</v>
      </c>
      <c r="AR41" s="336" t="s">
        <v>8669</v>
      </c>
      <c r="AS41" s="402" t="s">
        <v>568</v>
      </c>
      <c r="AT41" s="337" t="s">
        <v>413</v>
      </c>
      <c r="AU41" s="396" t="s">
        <v>568</v>
      </c>
      <c r="AV41" s="337" t="s">
        <v>414</v>
      </c>
      <c r="AW41" s="396" t="s">
        <v>568</v>
      </c>
      <c r="AX41" s="335" t="s">
        <v>8088</v>
      </c>
      <c r="AY41" s="396" t="s">
        <v>568</v>
      </c>
      <c r="AZ41" s="394" t="s">
        <v>568</v>
      </c>
      <c r="BA41" s="404" t="s">
        <v>568</v>
      </c>
    </row>
    <row r="42" spans="2:53" x14ac:dyDescent="0.25">
      <c r="B42" s="377">
        <f t="shared" si="8"/>
        <v>0</v>
      </c>
      <c r="C42" s="378">
        <f t="shared" si="3"/>
        <v>0</v>
      </c>
      <c r="D42" s="379">
        <f t="shared" si="4"/>
        <v>0</v>
      </c>
      <c r="E42" s="380">
        <f t="shared" si="5"/>
        <v>0</v>
      </c>
      <c r="F42" s="381">
        <f t="shared" si="6"/>
        <v>0</v>
      </c>
      <c r="G42" s="382">
        <f t="shared" si="7"/>
        <v>0</v>
      </c>
      <c r="H42" t="s">
        <v>11708</v>
      </c>
      <c r="I42" t="s">
        <v>3735</v>
      </c>
      <c r="J42" s="225" t="s">
        <v>595</v>
      </c>
      <c r="K42" s="394" t="s">
        <v>563</v>
      </c>
      <c r="L42" t="s">
        <v>604</v>
      </c>
      <c r="M42" s="225" t="s">
        <v>8093</v>
      </c>
      <c r="N42" s="394" t="s">
        <v>193</v>
      </c>
      <c r="O42" s="404" t="s">
        <v>568</v>
      </c>
      <c r="P42" s="394"/>
      <c r="Q42" s="404"/>
      <c r="R42" s="404"/>
      <c r="S42" s="394" t="s">
        <v>247</v>
      </c>
      <c r="T42" s="404" t="s">
        <v>568</v>
      </c>
      <c r="U42" s="394" t="s">
        <v>275</v>
      </c>
      <c r="V42" s="404" t="s">
        <v>568</v>
      </c>
      <c r="W42" s="394" t="s">
        <v>306</v>
      </c>
      <c r="X42" s="404" t="s">
        <v>568</v>
      </c>
      <c r="Y42" s="335" t="s">
        <v>11657</v>
      </c>
      <c r="Z42" s="404" t="s">
        <v>568</v>
      </c>
      <c r="AA42" s="397" t="s">
        <v>11731</v>
      </c>
      <c r="AB42" s="400" t="s">
        <v>568</v>
      </c>
      <c r="AC42" s="394" t="s">
        <v>346</v>
      </c>
      <c r="AD42" s="404" t="s">
        <v>568</v>
      </c>
      <c r="AE42" s="394" t="s">
        <v>357</v>
      </c>
      <c r="AF42" s="400" t="s">
        <v>568</v>
      </c>
      <c r="AG42" s="335" t="s">
        <v>8086</v>
      </c>
      <c r="AH42" s="400" t="s">
        <v>568</v>
      </c>
      <c r="AI42" s="394" t="s">
        <v>11608</v>
      </c>
      <c r="AJ42" s="393" t="s">
        <v>568</v>
      </c>
      <c r="AK42" s="394" t="s">
        <v>384</v>
      </c>
      <c r="AL42" s="396" t="s">
        <v>568</v>
      </c>
      <c r="AM42" s="394" t="s">
        <v>386</v>
      </c>
      <c r="AN42" s="400" t="s">
        <v>568</v>
      </c>
      <c r="AO42" s="336" t="s">
        <v>8089</v>
      </c>
      <c r="AP42" s="406" t="s">
        <v>568</v>
      </c>
      <c r="AQ42" s="406" t="s">
        <v>568</v>
      </c>
      <c r="AR42" s="336" t="s">
        <v>8669</v>
      </c>
      <c r="AS42" s="402" t="s">
        <v>568</v>
      </c>
      <c r="AT42" s="337" t="s">
        <v>413</v>
      </c>
      <c r="AU42" s="396" t="s">
        <v>568</v>
      </c>
      <c r="AV42" s="337" t="s">
        <v>414</v>
      </c>
      <c r="AW42" s="396" t="s">
        <v>568</v>
      </c>
      <c r="AX42" s="335" t="s">
        <v>8088</v>
      </c>
      <c r="AY42" s="396" t="s">
        <v>568</v>
      </c>
      <c r="AZ42" s="394" t="s">
        <v>568</v>
      </c>
      <c r="BA42" s="404" t="s">
        <v>568</v>
      </c>
    </row>
    <row r="43" spans="2:53" x14ac:dyDescent="0.25">
      <c r="B43" s="377">
        <f t="shared" si="8"/>
        <v>0</v>
      </c>
      <c r="C43" s="378">
        <f t="shared" si="3"/>
        <v>0</v>
      </c>
      <c r="D43" s="379">
        <f t="shared" si="4"/>
        <v>0</v>
      </c>
      <c r="E43" s="380">
        <f t="shared" si="5"/>
        <v>0</v>
      </c>
      <c r="F43" s="381">
        <f t="shared" si="6"/>
        <v>0</v>
      </c>
      <c r="G43" s="382">
        <f t="shared" si="7"/>
        <v>0</v>
      </c>
      <c r="H43" t="s">
        <v>11708</v>
      </c>
      <c r="I43" t="s">
        <v>11728</v>
      </c>
      <c r="J43" s="225" t="s">
        <v>595</v>
      </c>
      <c r="K43" s="394" t="s">
        <v>563</v>
      </c>
      <c r="L43" t="s">
        <v>11702</v>
      </c>
      <c r="M43" s="225" t="s">
        <v>8106</v>
      </c>
      <c r="N43" s="394" t="s">
        <v>193</v>
      </c>
      <c r="O43" s="404" t="s">
        <v>568</v>
      </c>
      <c r="P43" s="394"/>
      <c r="Q43" s="404"/>
      <c r="R43" s="404"/>
      <c r="S43" s="394" t="s">
        <v>247</v>
      </c>
      <c r="T43" s="404" t="s">
        <v>568</v>
      </c>
      <c r="U43" s="394" t="s">
        <v>275</v>
      </c>
      <c r="V43" s="404" t="s">
        <v>568</v>
      </c>
      <c r="W43" s="394" t="s">
        <v>306</v>
      </c>
      <c r="X43" s="404" t="s">
        <v>568</v>
      </c>
      <c r="Y43" s="335" t="s">
        <v>11657</v>
      </c>
      <c r="Z43" s="404" t="s">
        <v>568</v>
      </c>
      <c r="AA43" s="397" t="s">
        <v>11731</v>
      </c>
      <c r="AB43" s="400" t="s">
        <v>568</v>
      </c>
      <c r="AC43" s="394" t="s">
        <v>346</v>
      </c>
      <c r="AD43" s="404" t="s">
        <v>568</v>
      </c>
      <c r="AE43" s="394" t="s">
        <v>357</v>
      </c>
      <c r="AF43" s="400" t="s">
        <v>568</v>
      </c>
      <c r="AG43" s="335" t="s">
        <v>8086</v>
      </c>
      <c r="AH43" s="400" t="s">
        <v>568</v>
      </c>
      <c r="AI43" s="394" t="s">
        <v>11608</v>
      </c>
      <c r="AJ43" s="393" t="s">
        <v>568</v>
      </c>
      <c r="AK43" s="394" t="s">
        <v>384</v>
      </c>
      <c r="AL43" s="396" t="s">
        <v>568</v>
      </c>
      <c r="AM43" s="394" t="s">
        <v>386</v>
      </c>
      <c r="AN43" s="400" t="s">
        <v>568</v>
      </c>
      <c r="AO43" s="336" t="s">
        <v>8089</v>
      </c>
      <c r="AP43" s="406" t="s">
        <v>568</v>
      </c>
      <c r="AQ43" s="406" t="s">
        <v>568</v>
      </c>
      <c r="AR43" s="336" t="s">
        <v>8669</v>
      </c>
      <c r="AS43" s="402" t="s">
        <v>568</v>
      </c>
      <c r="AT43" s="337" t="s">
        <v>413</v>
      </c>
      <c r="AU43" s="396" t="s">
        <v>568</v>
      </c>
      <c r="AV43" s="337" t="s">
        <v>414</v>
      </c>
      <c r="AW43" s="396" t="s">
        <v>568</v>
      </c>
      <c r="AX43" s="335" t="s">
        <v>8088</v>
      </c>
      <c r="AY43" s="396" t="s">
        <v>568</v>
      </c>
      <c r="AZ43" s="394" t="s">
        <v>568</v>
      </c>
      <c r="BA43" s="404" t="s">
        <v>568</v>
      </c>
    </row>
    <row r="44" spans="2:53" x14ac:dyDescent="0.25">
      <c r="B44" s="377">
        <f t="shared" si="8"/>
        <v>0</v>
      </c>
      <c r="C44" s="378">
        <f t="shared" si="3"/>
        <v>0</v>
      </c>
      <c r="D44" s="379">
        <f t="shared" si="4"/>
        <v>0</v>
      </c>
      <c r="E44" s="380">
        <f t="shared" si="5"/>
        <v>0</v>
      </c>
      <c r="F44" s="381">
        <f t="shared" si="6"/>
        <v>0</v>
      </c>
      <c r="G44" s="382">
        <f t="shared" si="7"/>
        <v>0</v>
      </c>
      <c r="H44" t="s">
        <v>11708</v>
      </c>
      <c r="I44" t="s">
        <v>11698</v>
      </c>
      <c r="J44" s="423" t="s">
        <v>11643</v>
      </c>
      <c r="K44" s="394" t="s">
        <v>563</v>
      </c>
      <c r="L44" t="s">
        <v>10171</v>
      </c>
      <c r="M44" s="225" t="s">
        <v>8093</v>
      </c>
      <c r="N44" s="394" t="s">
        <v>193</v>
      </c>
      <c r="O44" s="404" t="s">
        <v>568</v>
      </c>
      <c r="P44" s="394"/>
      <c r="Q44" s="404"/>
      <c r="R44" s="404"/>
      <c r="S44" s="394" t="s">
        <v>247</v>
      </c>
      <c r="T44" s="404" t="s">
        <v>568</v>
      </c>
      <c r="U44" s="394" t="s">
        <v>275</v>
      </c>
      <c r="V44" s="404" t="s">
        <v>568</v>
      </c>
      <c r="W44" s="394" t="s">
        <v>306</v>
      </c>
      <c r="X44" s="404" t="s">
        <v>568</v>
      </c>
      <c r="Y44" s="335" t="s">
        <v>11657</v>
      </c>
      <c r="Z44" s="404" t="s">
        <v>568</v>
      </c>
      <c r="AA44" s="397" t="s">
        <v>11731</v>
      </c>
      <c r="AB44" s="400" t="s">
        <v>568</v>
      </c>
      <c r="AC44" s="394" t="s">
        <v>346</v>
      </c>
      <c r="AD44" s="404" t="s">
        <v>568</v>
      </c>
      <c r="AE44" s="394" t="s">
        <v>357</v>
      </c>
      <c r="AF44" s="400" t="s">
        <v>568</v>
      </c>
      <c r="AG44" s="335" t="s">
        <v>8086</v>
      </c>
      <c r="AH44" s="400" t="s">
        <v>568</v>
      </c>
      <c r="AI44" s="394" t="s">
        <v>11608</v>
      </c>
      <c r="AJ44" s="393" t="s">
        <v>568</v>
      </c>
      <c r="AK44" s="394" t="s">
        <v>384</v>
      </c>
      <c r="AL44" s="396" t="s">
        <v>568</v>
      </c>
      <c r="AM44" s="394" t="s">
        <v>386</v>
      </c>
      <c r="AN44" s="400" t="s">
        <v>568</v>
      </c>
      <c r="AO44" s="336" t="s">
        <v>8089</v>
      </c>
      <c r="AP44" s="406" t="s">
        <v>568</v>
      </c>
      <c r="AQ44" s="406" t="s">
        <v>568</v>
      </c>
      <c r="AR44" s="336" t="s">
        <v>8669</v>
      </c>
      <c r="AS44" s="402" t="s">
        <v>568</v>
      </c>
      <c r="AT44" s="337" t="s">
        <v>413</v>
      </c>
      <c r="AU44" s="396" t="s">
        <v>568</v>
      </c>
      <c r="AV44" s="337" t="s">
        <v>414</v>
      </c>
      <c r="AW44" s="396" t="s">
        <v>568</v>
      </c>
      <c r="AX44" s="335" t="s">
        <v>8088</v>
      </c>
      <c r="AY44" s="396" t="s">
        <v>568</v>
      </c>
      <c r="AZ44" s="394" t="s">
        <v>568</v>
      </c>
      <c r="BA44" s="404" t="s">
        <v>568</v>
      </c>
    </row>
    <row r="45" spans="2:53" x14ac:dyDescent="0.25">
      <c r="B45" s="377">
        <f t="shared" si="8"/>
        <v>0</v>
      </c>
      <c r="C45" s="378">
        <f t="shared" si="3"/>
        <v>0</v>
      </c>
      <c r="D45" s="379">
        <f t="shared" si="4"/>
        <v>0</v>
      </c>
      <c r="E45" s="380">
        <f t="shared" si="5"/>
        <v>0</v>
      </c>
      <c r="F45" s="381">
        <f t="shared" si="6"/>
        <v>0</v>
      </c>
      <c r="G45" s="382">
        <f t="shared" si="7"/>
        <v>0</v>
      </c>
      <c r="H45" t="s">
        <v>11708</v>
      </c>
      <c r="I45" t="s">
        <v>11729</v>
      </c>
      <c r="J45" s="225" t="s">
        <v>595</v>
      </c>
      <c r="K45" s="394" t="s">
        <v>563</v>
      </c>
      <c r="L45" t="s">
        <v>11677</v>
      </c>
      <c r="M45" s="225" t="s">
        <v>11646</v>
      </c>
      <c r="N45" s="394" t="s">
        <v>193</v>
      </c>
      <c r="O45" s="404" t="s">
        <v>568</v>
      </c>
      <c r="P45" s="394"/>
      <c r="Q45" s="404"/>
      <c r="R45" s="404"/>
      <c r="S45" s="394" t="s">
        <v>247</v>
      </c>
      <c r="T45" s="404" t="s">
        <v>568</v>
      </c>
      <c r="U45" s="394" t="s">
        <v>275</v>
      </c>
      <c r="V45" s="404" t="s">
        <v>568</v>
      </c>
      <c r="W45" s="394" t="s">
        <v>306</v>
      </c>
      <c r="X45" s="404" t="s">
        <v>568</v>
      </c>
      <c r="Y45" s="335" t="s">
        <v>11657</v>
      </c>
      <c r="Z45" s="404" t="s">
        <v>568</v>
      </c>
      <c r="AA45" s="397" t="s">
        <v>11731</v>
      </c>
      <c r="AB45" s="400" t="s">
        <v>568</v>
      </c>
      <c r="AC45" s="394" t="s">
        <v>346</v>
      </c>
      <c r="AD45" s="404" t="s">
        <v>568</v>
      </c>
      <c r="AE45" s="394" t="s">
        <v>357</v>
      </c>
      <c r="AF45" s="400" t="s">
        <v>568</v>
      </c>
      <c r="AG45" s="335" t="s">
        <v>8086</v>
      </c>
      <c r="AH45" s="400" t="s">
        <v>568</v>
      </c>
      <c r="AI45" s="394" t="s">
        <v>11608</v>
      </c>
      <c r="AJ45" s="393" t="s">
        <v>568</v>
      </c>
      <c r="AK45" s="394" t="s">
        <v>384</v>
      </c>
      <c r="AL45" s="396" t="s">
        <v>568</v>
      </c>
      <c r="AM45" s="394" t="s">
        <v>386</v>
      </c>
      <c r="AN45" s="400" t="s">
        <v>568</v>
      </c>
      <c r="AO45" s="336" t="s">
        <v>8089</v>
      </c>
      <c r="AP45" s="406" t="s">
        <v>568</v>
      </c>
      <c r="AQ45" s="406" t="s">
        <v>568</v>
      </c>
      <c r="AR45" s="336" t="s">
        <v>8669</v>
      </c>
      <c r="AS45" s="402" t="s">
        <v>568</v>
      </c>
      <c r="AT45" s="337" t="s">
        <v>413</v>
      </c>
      <c r="AU45" s="396" t="s">
        <v>568</v>
      </c>
      <c r="AV45" s="337" t="s">
        <v>414</v>
      </c>
      <c r="AW45" s="396" t="s">
        <v>568</v>
      </c>
      <c r="AX45" s="335" t="s">
        <v>8088</v>
      </c>
      <c r="AY45" s="396" t="s">
        <v>568</v>
      </c>
      <c r="AZ45" s="394" t="s">
        <v>568</v>
      </c>
      <c r="BA45" s="404" t="s">
        <v>568</v>
      </c>
    </row>
    <row r="46" spans="2:53" x14ac:dyDescent="0.25">
      <c r="B46" s="377">
        <f t="shared" si="8"/>
        <v>0</v>
      </c>
      <c r="C46" s="378">
        <f t="shared" si="3"/>
        <v>0</v>
      </c>
      <c r="D46" s="379">
        <f t="shared" si="4"/>
        <v>0</v>
      </c>
      <c r="E46" s="380">
        <f t="shared" si="5"/>
        <v>0</v>
      </c>
      <c r="F46" s="381">
        <f t="shared" si="6"/>
        <v>0</v>
      </c>
      <c r="G46" s="382">
        <f t="shared" si="7"/>
        <v>0</v>
      </c>
      <c r="H46" t="s">
        <v>11708</v>
      </c>
      <c r="I46" s="405" t="s">
        <v>568</v>
      </c>
      <c r="J46" s="405" t="s">
        <v>568</v>
      </c>
      <c r="K46" s="394" t="s">
        <v>563</v>
      </c>
      <c r="L46" t="s">
        <v>606</v>
      </c>
      <c r="M46" s="225" t="s">
        <v>11646</v>
      </c>
      <c r="N46" s="394" t="s">
        <v>193</v>
      </c>
      <c r="O46" s="404" t="s">
        <v>568</v>
      </c>
      <c r="P46" s="394"/>
      <c r="Q46" s="404"/>
      <c r="R46" s="404"/>
      <c r="S46" s="394" t="s">
        <v>247</v>
      </c>
      <c r="T46" s="404" t="s">
        <v>568</v>
      </c>
      <c r="U46" s="394" t="s">
        <v>275</v>
      </c>
      <c r="V46" s="404" t="s">
        <v>568</v>
      </c>
      <c r="W46" s="394" t="s">
        <v>306</v>
      </c>
      <c r="X46" s="404" t="s">
        <v>568</v>
      </c>
      <c r="Y46" s="335" t="s">
        <v>11657</v>
      </c>
      <c r="Z46" s="404" t="s">
        <v>568</v>
      </c>
      <c r="AA46" s="397" t="s">
        <v>11731</v>
      </c>
      <c r="AB46" s="400" t="s">
        <v>568</v>
      </c>
      <c r="AC46" s="394" t="s">
        <v>346</v>
      </c>
      <c r="AD46" s="404" t="s">
        <v>568</v>
      </c>
      <c r="AE46" s="394" t="s">
        <v>357</v>
      </c>
      <c r="AF46" s="400" t="s">
        <v>568</v>
      </c>
      <c r="AG46" s="335" t="s">
        <v>8086</v>
      </c>
      <c r="AH46" s="400" t="s">
        <v>568</v>
      </c>
      <c r="AI46" s="394" t="s">
        <v>11608</v>
      </c>
      <c r="AJ46" s="393" t="s">
        <v>568</v>
      </c>
      <c r="AK46" s="394" t="s">
        <v>384</v>
      </c>
      <c r="AL46" s="396" t="s">
        <v>568</v>
      </c>
      <c r="AM46" s="394" t="s">
        <v>386</v>
      </c>
      <c r="AN46" s="400" t="s">
        <v>568</v>
      </c>
      <c r="AO46" s="336" t="s">
        <v>8089</v>
      </c>
      <c r="AP46" s="406" t="s">
        <v>568</v>
      </c>
      <c r="AQ46" s="406" t="s">
        <v>568</v>
      </c>
      <c r="AR46" s="336" t="s">
        <v>8669</v>
      </c>
      <c r="AS46" s="402" t="s">
        <v>568</v>
      </c>
      <c r="AT46" s="337" t="s">
        <v>413</v>
      </c>
      <c r="AU46" s="396" t="s">
        <v>568</v>
      </c>
      <c r="AV46" s="337" t="s">
        <v>414</v>
      </c>
      <c r="AW46" s="396" t="s">
        <v>568</v>
      </c>
      <c r="AX46" s="335" t="s">
        <v>8088</v>
      </c>
      <c r="AY46" s="396" t="s">
        <v>568</v>
      </c>
      <c r="AZ46" s="394" t="s">
        <v>568</v>
      </c>
      <c r="BA46" s="404" t="s">
        <v>568</v>
      </c>
    </row>
    <row r="47" spans="2:53" x14ac:dyDescent="0.25">
      <c r="B47" s="377">
        <f t="shared" si="8"/>
        <v>0</v>
      </c>
      <c r="C47" s="378">
        <f t="shared" si="3"/>
        <v>0</v>
      </c>
      <c r="D47" s="379">
        <f t="shared" si="4"/>
        <v>0</v>
      </c>
      <c r="E47" s="380">
        <f t="shared" si="5"/>
        <v>0</v>
      </c>
      <c r="F47" s="381">
        <f t="shared" si="6"/>
        <v>0</v>
      </c>
      <c r="G47" s="382">
        <f t="shared" si="7"/>
        <v>0</v>
      </c>
      <c r="H47" t="s">
        <v>11708</v>
      </c>
      <c r="I47" s="405" t="s">
        <v>568</v>
      </c>
      <c r="J47" s="405" t="s">
        <v>568</v>
      </c>
      <c r="K47" s="394" t="s">
        <v>563</v>
      </c>
      <c r="L47" t="s">
        <v>11767</v>
      </c>
      <c r="M47" s="225" t="s">
        <v>11646</v>
      </c>
      <c r="N47" s="394" t="s">
        <v>193</v>
      </c>
      <c r="O47" s="404" t="s">
        <v>568</v>
      </c>
      <c r="P47" s="394"/>
      <c r="Q47" s="404"/>
      <c r="R47" s="404"/>
      <c r="S47" s="394" t="s">
        <v>247</v>
      </c>
      <c r="T47" s="404" t="s">
        <v>568</v>
      </c>
      <c r="U47" s="394" t="s">
        <v>275</v>
      </c>
      <c r="V47" s="404" t="s">
        <v>568</v>
      </c>
      <c r="W47" s="394" t="s">
        <v>306</v>
      </c>
      <c r="X47" s="404" t="s">
        <v>568</v>
      </c>
      <c r="Y47" s="335" t="s">
        <v>11657</v>
      </c>
      <c r="Z47" s="404" t="s">
        <v>568</v>
      </c>
      <c r="AA47" s="397" t="s">
        <v>11731</v>
      </c>
      <c r="AB47" s="400" t="s">
        <v>568</v>
      </c>
      <c r="AC47" s="394" t="s">
        <v>346</v>
      </c>
      <c r="AD47" s="404" t="s">
        <v>568</v>
      </c>
      <c r="AE47" s="394" t="s">
        <v>357</v>
      </c>
      <c r="AF47" s="400" t="s">
        <v>568</v>
      </c>
      <c r="AG47" s="335" t="s">
        <v>8086</v>
      </c>
      <c r="AH47" s="400" t="s">
        <v>568</v>
      </c>
      <c r="AI47" s="394" t="s">
        <v>11608</v>
      </c>
      <c r="AJ47" s="393" t="s">
        <v>568</v>
      </c>
      <c r="AK47" s="394" t="s">
        <v>384</v>
      </c>
      <c r="AL47" s="396" t="s">
        <v>568</v>
      </c>
      <c r="AM47" s="394" t="s">
        <v>386</v>
      </c>
      <c r="AN47" s="400" t="s">
        <v>568</v>
      </c>
      <c r="AO47" s="336" t="s">
        <v>8089</v>
      </c>
      <c r="AP47" s="406" t="s">
        <v>568</v>
      </c>
      <c r="AQ47" s="406" t="s">
        <v>568</v>
      </c>
      <c r="AR47" s="336" t="s">
        <v>8669</v>
      </c>
      <c r="AS47" s="402" t="s">
        <v>568</v>
      </c>
      <c r="AT47" s="337" t="s">
        <v>413</v>
      </c>
      <c r="AU47" s="396" t="s">
        <v>568</v>
      </c>
      <c r="AV47" s="337" t="s">
        <v>414</v>
      </c>
      <c r="AW47" s="396" t="s">
        <v>568</v>
      </c>
      <c r="AX47" s="335" t="s">
        <v>8088</v>
      </c>
      <c r="AY47" s="396" t="s">
        <v>568</v>
      </c>
      <c r="AZ47" s="394" t="s">
        <v>568</v>
      </c>
      <c r="BA47" s="404" t="s">
        <v>568</v>
      </c>
    </row>
    <row r="48" spans="2:53" x14ac:dyDescent="0.25">
      <c r="B48" s="377">
        <f t="shared" si="8"/>
        <v>0</v>
      </c>
      <c r="C48" s="378">
        <f t="shared" si="3"/>
        <v>0</v>
      </c>
      <c r="D48" s="379">
        <f t="shared" si="4"/>
        <v>0</v>
      </c>
      <c r="E48" s="380">
        <f t="shared" si="5"/>
        <v>0</v>
      </c>
      <c r="F48" s="381">
        <f t="shared" si="6"/>
        <v>0</v>
      </c>
      <c r="G48" s="382">
        <f t="shared" si="7"/>
        <v>0</v>
      </c>
      <c r="H48" t="s">
        <v>11708</v>
      </c>
      <c r="I48" s="405" t="s">
        <v>568</v>
      </c>
      <c r="J48" s="405" t="s">
        <v>568</v>
      </c>
      <c r="K48" s="394" t="s">
        <v>563</v>
      </c>
      <c r="L48" t="s">
        <v>607</v>
      </c>
      <c r="M48" s="225" t="s">
        <v>8093</v>
      </c>
      <c r="N48" s="394" t="s">
        <v>193</v>
      </c>
      <c r="O48" s="404" t="s">
        <v>568</v>
      </c>
      <c r="P48" s="394"/>
      <c r="Q48" s="404"/>
      <c r="R48" s="404"/>
      <c r="S48" s="394" t="s">
        <v>247</v>
      </c>
      <c r="T48" s="404" t="s">
        <v>568</v>
      </c>
      <c r="U48" s="394" t="s">
        <v>275</v>
      </c>
      <c r="V48" s="404" t="s">
        <v>568</v>
      </c>
      <c r="W48" s="394" t="s">
        <v>306</v>
      </c>
      <c r="X48" s="404" t="s">
        <v>568</v>
      </c>
      <c r="Y48" s="335" t="s">
        <v>11657</v>
      </c>
      <c r="Z48" s="404" t="s">
        <v>568</v>
      </c>
      <c r="AA48" s="397" t="s">
        <v>11731</v>
      </c>
      <c r="AB48" s="400" t="s">
        <v>568</v>
      </c>
      <c r="AC48" s="394" t="s">
        <v>346</v>
      </c>
      <c r="AD48" s="404" t="s">
        <v>568</v>
      </c>
      <c r="AE48" s="394" t="s">
        <v>357</v>
      </c>
      <c r="AF48" s="400" t="s">
        <v>568</v>
      </c>
      <c r="AG48" s="335" t="s">
        <v>8086</v>
      </c>
      <c r="AH48" s="400" t="s">
        <v>568</v>
      </c>
      <c r="AI48" s="394" t="s">
        <v>11608</v>
      </c>
      <c r="AJ48" s="393" t="s">
        <v>568</v>
      </c>
      <c r="AK48" s="394" t="s">
        <v>384</v>
      </c>
      <c r="AL48" s="396" t="s">
        <v>568</v>
      </c>
      <c r="AM48" s="394" t="s">
        <v>386</v>
      </c>
      <c r="AN48" s="400" t="s">
        <v>568</v>
      </c>
      <c r="AO48" s="336" t="s">
        <v>8089</v>
      </c>
      <c r="AP48" s="406" t="s">
        <v>568</v>
      </c>
      <c r="AQ48" s="406" t="s">
        <v>568</v>
      </c>
      <c r="AR48" s="336" t="s">
        <v>8669</v>
      </c>
      <c r="AS48" s="402" t="s">
        <v>568</v>
      </c>
      <c r="AT48" s="337" t="s">
        <v>413</v>
      </c>
      <c r="AU48" s="396" t="s">
        <v>568</v>
      </c>
      <c r="AV48" s="337" t="s">
        <v>414</v>
      </c>
      <c r="AW48" s="396" t="s">
        <v>568</v>
      </c>
      <c r="AX48" s="335" t="s">
        <v>8088</v>
      </c>
      <c r="AY48" s="396" t="s">
        <v>568</v>
      </c>
      <c r="AZ48" s="394" t="s">
        <v>568</v>
      </c>
      <c r="BA48" s="404" t="s">
        <v>568</v>
      </c>
    </row>
    <row r="49" spans="2:53" x14ac:dyDescent="0.25">
      <c r="B49" s="377">
        <f t="shared" si="8"/>
        <v>0</v>
      </c>
      <c r="C49" s="378">
        <f t="shared" si="3"/>
        <v>0</v>
      </c>
      <c r="D49" s="379">
        <f t="shared" si="4"/>
        <v>0</v>
      </c>
      <c r="E49" s="380">
        <f t="shared" si="5"/>
        <v>0</v>
      </c>
      <c r="F49" s="381">
        <f t="shared" si="6"/>
        <v>0</v>
      </c>
      <c r="G49" s="382">
        <f t="shared" si="7"/>
        <v>0</v>
      </c>
      <c r="H49" t="s">
        <v>11708</v>
      </c>
      <c r="I49" s="405" t="s">
        <v>568</v>
      </c>
      <c r="J49" s="405" t="s">
        <v>568</v>
      </c>
      <c r="K49" s="394" t="s">
        <v>563</v>
      </c>
      <c r="L49" t="s">
        <v>11649</v>
      </c>
      <c r="M49" s="225" t="s">
        <v>8106</v>
      </c>
      <c r="N49" s="394" t="s">
        <v>193</v>
      </c>
      <c r="O49" s="404" t="s">
        <v>568</v>
      </c>
      <c r="P49" s="394"/>
      <c r="Q49" s="404"/>
      <c r="R49" s="404"/>
      <c r="S49" s="394" t="s">
        <v>247</v>
      </c>
      <c r="T49" s="404" t="s">
        <v>568</v>
      </c>
      <c r="U49" s="394" t="s">
        <v>275</v>
      </c>
      <c r="V49" s="404" t="s">
        <v>568</v>
      </c>
      <c r="W49" s="394" t="s">
        <v>306</v>
      </c>
      <c r="X49" s="404" t="s">
        <v>568</v>
      </c>
      <c r="Y49" s="335" t="s">
        <v>11657</v>
      </c>
      <c r="Z49" s="404" t="s">
        <v>568</v>
      </c>
      <c r="AA49" s="397" t="s">
        <v>11731</v>
      </c>
      <c r="AB49" s="400" t="s">
        <v>568</v>
      </c>
      <c r="AC49" s="394" t="s">
        <v>346</v>
      </c>
      <c r="AD49" s="404" t="s">
        <v>568</v>
      </c>
      <c r="AE49" s="394" t="s">
        <v>357</v>
      </c>
      <c r="AF49" s="400" t="s">
        <v>568</v>
      </c>
      <c r="AG49" s="335" t="s">
        <v>8086</v>
      </c>
      <c r="AH49" s="400" t="s">
        <v>568</v>
      </c>
      <c r="AI49" s="394" t="s">
        <v>11608</v>
      </c>
      <c r="AJ49" s="393" t="s">
        <v>568</v>
      </c>
      <c r="AK49" s="394" t="s">
        <v>384</v>
      </c>
      <c r="AL49" s="396" t="s">
        <v>568</v>
      </c>
      <c r="AM49" s="394" t="s">
        <v>386</v>
      </c>
      <c r="AN49" s="400" t="s">
        <v>568</v>
      </c>
      <c r="AO49" s="336" t="s">
        <v>8089</v>
      </c>
      <c r="AP49" s="406" t="s">
        <v>568</v>
      </c>
      <c r="AQ49" s="406" t="s">
        <v>568</v>
      </c>
      <c r="AR49" s="336" t="s">
        <v>8669</v>
      </c>
      <c r="AS49" s="402" t="s">
        <v>568</v>
      </c>
      <c r="AT49" s="337" t="s">
        <v>413</v>
      </c>
      <c r="AU49" s="396" t="s">
        <v>568</v>
      </c>
      <c r="AV49" s="337" t="s">
        <v>414</v>
      </c>
      <c r="AW49" s="396" t="s">
        <v>568</v>
      </c>
      <c r="AX49" s="335" t="s">
        <v>8088</v>
      </c>
      <c r="AY49" s="396" t="s">
        <v>568</v>
      </c>
      <c r="AZ49" s="394" t="s">
        <v>568</v>
      </c>
      <c r="BA49" s="404" t="s">
        <v>568</v>
      </c>
    </row>
    <row r="50" spans="2:53" x14ac:dyDescent="0.25">
      <c r="B50" s="377">
        <f t="shared" si="8"/>
        <v>0</v>
      </c>
      <c r="C50" s="378">
        <f t="shared" si="3"/>
        <v>0</v>
      </c>
      <c r="D50" s="379">
        <f t="shared" si="4"/>
        <v>0</v>
      </c>
      <c r="E50" s="380">
        <f t="shared" si="5"/>
        <v>0</v>
      </c>
      <c r="F50" s="381">
        <f t="shared" si="6"/>
        <v>0</v>
      </c>
      <c r="G50" s="382">
        <f t="shared" si="7"/>
        <v>0</v>
      </c>
      <c r="H50" t="s">
        <v>11708</v>
      </c>
      <c r="I50" s="405" t="s">
        <v>568</v>
      </c>
      <c r="J50" s="405" t="s">
        <v>568</v>
      </c>
      <c r="K50" s="394" t="s">
        <v>563</v>
      </c>
      <c r="L50" t="s">
        <v>11808</v>
      </c>
      <c r="M50" s="225" t="s">
        <v>8106</v>
      </c>
      <c r="N50" s="394" t="s">
        <v>193</v>
      </c>
      <c r="O50" s="404" t="s">
        <v>568</v>
      </c>
      <c r="P50" s="394"/>
      <c r="Q50" s="404"/>
      <c r="R50" s="404"/>
      <c r="S50" s="394" t="s">
        <v>247</v>
      </c>
      <c r="T50" s="404" t="s">
        <v>568</v>
      </c>
      <c r="U50" s="394" t="s">
        <v>275</v>
      </c>
      <c r="V50" s="404" t="s">
        <v>568</v>
      </c>
      <c r="W50" s="394" t="s">
        <v>306</v>
      </c>
      <c r="X50" s="404" t="s">
        <v>568</v>
      </c>
      <c r="Y50" s="335" t="s">
        <v>11657</v>
      </c>
      <c r="Z50" s="404" t="s">
        <v>568</v>
      </c>
      <c r="AA50" s="397" t="s">
        <v>11731</v>
      </c>
      <c r="AB50" s="400" t="s">
        <v>568</v>
      </c>
      <c r="AC50" s="394" t="s">
        <v>346</v>
      </c>
      <c r="AD50" s="404" t="s">
        <v>568</v>
      </c>
      <c r="AE50" s="394" t="s">
        <v>357</v>
      </c>
      <c r="AF50" s="400" t="s">
        <v>568</v>
      </c>
      <c r="AG50" s="335" t="s">
        <v>8086</v>
      </c>
      <c r="AH50" s="400" t="s">
        <v>568</v>
      </c>
      <c r="AI50" s="394" t="s">
        <v>11608</v>
      </c>
      <c r="AJ50" s="393" t="s">
        <v>568</v>
      </c>
      <c r="AK50" s="394" t="s">
        <v>384</v>
      </c>
      <c r="AL50" s="396" t="s">
        <v>568</v>
      </c>
      <c r="AM50" s="394" t="s">
        <v>386</v>
      </c>
      <c r="AN50" s="400" t="s">
        <v>568</v>
      </c>
      <c r="AO50" s="336" t="s">
        <v>8089</v>
      </c>
      <c r="AP50" s="406" t="s">
        <v>568</v>
      </c>
      <c r="AQ50" s="406" t="s">
        <v>568</v>
      </c>
      <c r="AR50" s="336" t="s">
        <v>8669</v>
      </c>
      <c r="AS50" s="402" t="s">
        <v>568</v>
      </c>
      <c r="AT50" s="337" t="s">
        <v>413</v>
      </c>
      <c r="AU50" s="396" t="s">
        <v>568</v>
      </c>
      <c r="AV50" s="337" t="s">
        <v>414</v>
      </c>
      <c r="AW50" s="396" t="s">
        <v>568</v>
      </c>
      <c r="AX50" s="335" t="s">
        <v>8088</v>
      </c>
      <c r="AY50" s="396" t="s">
        <v>568</v>
      </c>
      <c r="AZ50" s="394" t="s">
        <v>568</v>
      </c>
      <c r="BA50" s="404" t="s">
        <v>568</v>
      </c>
    </row>
    <row r="51" spans="2:53" x14ac:dyDescent="0.25">
      <c r="B51" s="377">
        <f t="shared" si="8"/>
        <v>0</v>
      </c>
      <c r="C51" s="378">
        <f t="shared" si="3"/>
        <v>0</v>
      </c>
      <c r="D51" s="379">
        <f t="shared" si="4"/>
        <v>0</v>
      </c>
      <c r="E51" s="380">
        <f t="shared" si="5"/>
        <v>0</v>
      </c>
      <c r="F51" s="381">
        <f t="shared" si="6"/>
        <v>0</v>
      </c>
      <c r="G51" s="382">
        <f t="shared" si="7"/>
        <v>0</v>
      </c>
      <c r="H51" t="s">
        <v>11708</v>
      </c>
      <c r="I51" s="405" t="s">
        <v>568</v>
      </c>
      <c r="J51" s="405" t="s">
        <v>568</v>
      </c>
      <c r="K51" s="394" t="s">
        <v>563</v>
      </c>
      <c r="L51" t="s">
        <v>11768</v>
      </c>
      <c r="M51" s="225" t="s">
        <v>8106</v>
      </c>
      <c r="N51" s="394" t="s">
        <v>193</v>
      </c>
      <c r="O51" s="404" t="s">
        <v>568</v>
      </c>
      <c r="P51" s="394"/>
      <c r="Q51" s="404"/>
      <c r="R51" s="404"/>
      <c r="S51" s="394" t="s">
        <v>247</v>
      </c>
      <c r="T51" s="404" t="s">
        <v>568</v>
      </c>
      <c r="U51" s="394" t="s">
        <v>275</v>
      </c>
      <c r="V51" s="404" t="s">
        <v>568</v>
      </c>
      <c r="W51" s="394" t="s">
        <v>306</v>
      </c>
      <c r="X51" s="404" t="s">
        <v>568</v>
      </c>
      <c r="Y51" s="335" t="s">
        <v>11657</v>
      </c>
      <c r="Z51" s="404" t="s">
        <v>568</v>
      </c>
      <c r="AA51" s="397" t="s">
        <v>11731</v>
      </c>
      <c r="AB51" s="400" t="s">
        <v>568</v>
      </c>
      <c r="AC51" s="394" t="s">
        <v>346</v>
      </c>
      <c r="AD51" s="404" t="s">
        <v>568</v>
      </c>
      <c r="AE51" s="394" t="s">
        <v>357</v>
      </c>
      <c r="AF51" s="400" t="s">
        <v>568</v>
      </c>
      <c r="AG51" s="335" t="s">
        <v>8086</v>
      </c>
      <c r="AH51" s="400" t="s">
        <v>568</v>
      </c>
      <c r="AI51" s="394" t="s">
        <v>11608</v>
      </c>
      <c r="AJ51" s="393" t="s">
        <v>568</v>
      </c>
      <c r="AK51" s="394" t="s">
        <v>384</v>
      </c>
      <c r="AL51" s="396" t="s">
        <v>568</v>
      </c>
      <c r="AM51" s="394" t="s">
        <v>386</v>
      </c>
      <c r="AN51" s="400" t="s">
        <v>568</v>
      </c>
      <c r="AO51" s="336" t="s">
        <v>8089</v>
      </c>
      <c r="AP51" s="406" t="s">
        <v>568</v>
      </c>
      <c r="AQ51" s="406" t="s">
        <v>568</v>
      </c>
      <c r="AR51" s="336" t="s">
        <v>8669</v>
      </c>
      <c r="AS51" s="402" t="s">
        <v>568</v>
      </c>
      <c r="AT51" s="337" t="s">
        <v>413</v>
      </c>
      <c r="AU51" s="396" t="s">
        <v>568</v>
      </c>
      <c r="AV51" s="337" t="s">
        <v>414</v>
      </c>
      <c r="AW51" s="396" t="s">
        <v>568</v>
      </c>
      <c r="AX51" s="335" t="s">
        <v>8088</v>
      </c>
      <c r="AY51" s="396" t="s">
        <v>568</v>
      </c>
      <c r="AZ51" s="394" t="s">
        <v>568</v>
      </c>
      <c r="BA51" s="404" t="s">
        <v>568</v>
      </c>
    </row>
    <row r="52" spans="2:53" x14ac:dyDescent="0.25">
      <c r="B52" s="377">
        <f t="shared" si="8"/>
        <v>0</v>
      </c>
      <c r="C52" s="378">
        <f t="shared" si="3"/>
        <v>0</v>
      </c>
      <c r="D52" s="379">
        <f t="shared" si="4"/>
        <v>0</v>
      </c>
      <c r="E52" s="380">
        <f t="shared" si="5"/>
        <v>0</v>
      </c>
      <c r="F52" s="381">
        <f t="shared" si="6"/>
        <v>0</v>
      </c>
      <c r="G52" s="382">
        <f t="shared" si="7"/>
        <v>0</v>
      </c>
      <c r="H52" t="s">
        <v>11708</v>
      </c>
      <c r="I52" s="405" t="s">
        <v>568</v>
      </c>
      <c r="J52" s="405" t="s">
        <v>568</v>
      </c>
      <c r="K52" s="394" t="s">
        <v>563</v>
      </c>
      <c r="L52" t="s">
        <v>11703</v>
      </c>
      <c r="M52" s="225" t="s">
        <v>8106</v>
      </c>
      <c r="N52" s="394" t="s">
        <v>193</v>
      </c>
      <c r="O52" s="404" t="s">
        <v>568</v>
      </c>
      <c r="P52" s="394"/>
      <c r="Q52" s="404"/>
      <c r="R52" s="404"/>
      <c r="S52" s="394" t="s">
        <v>247</v>
      </c>
      <c r="T52" s="404" t="s">
        <v>568</v>
      </c>
      <c r="U52" s="394" t="s">
        <v>275</v>
      </c>
      <c r="V52" s="404" t="s">
        <v>568</v>
      </c>
      <c r="W52" s="394" t="s">
        <v>306</v>
      </c>
      <c r="X52" s="404" t="s">
        <v>568</v>
      </c>
      <c r="Y52" s="335" t="s">
        <v>11657</v>
      </c>
      <c r="Z52" s="404" t="s">
        <v>568</v>
      </c>
      <c r="AA52" s="397" t="s">
        <v>11731</v>
      </c>
      <c r="AB52" s="400" t="s">
        <v>568</v>
      </c>
      <c r="AC52" s="394" t="s">
        <v>346</v>
      </c>
      <c r="AD52" s="404" t="s">
        <v>568</v>
      </c>
      <c r="AE52" s="394" t="s">
        <v>357</v>
      </c>
      <c r="AF52" s="400" t="s">
        <v>568</v>
      </c>
      <c r="AG52" s="335" t="s">
        <v>8086</v>
      </c>
      <c r="AH52" s="400" t="s">
        <v>568</v>
      </c>
      <c r="AI52" s="394" t="s">
        <v>11608</v>
      </c>
      <c r="AJ52" s="393" t="s">
        <v>568</v>
      </c>
      <c r="AK52" s="394" t="s">
        <v>384</v>
      </c>
      <c r="AL52" s="396" t="s">
        <v>568</v>
      </c>
      <c r="AM52" s="394" t="s">
        <v>386</v>
      </c>
      <c r="AN52" s="400" t="s">
        <v>568</v>
      </c>
      <c r="AO52" s="336" t="s">
        <v>8089</v>
      </c>
      <c r="AP52" s="406" t="s">
        <v>568</v>
      </c>
      <c r="AQ52" s="406" t="s">
        <v>568</v>
      </c>
      <c r="AR52" s="336" t="s">
        <v>8669</v>
      </c>
      <c r="AS52" s="402" t="s">
        <v>568</v>
      </c>
      <c r="AT52" s="337" t="s">
        <v>413</v>
      </c>
      <c r="AU52" s="396" t="s">
        <v>568</v>
      </c>
      <c r="AV52" s="337" t="s">
        <v>414</v>
      </c>
      <c r="AW52" s="396" t="s">
        <v>568</v>
      </c>
      <c r="AX52" s="335" t="s">
        <v>8088</v>
      </c>
      <c r="AY52" s="396" t="s">
        <v>568</v>
      </c>
      <c r="AZ52" s="394" t="s">
        <v>568</v>
      </c>
      <c r="BA52" s="404" t="s">
        <v>568</v>
      </c>
    </row>
    <row r="53" spans="2:53" x14ac:dyDescent="0.25">
      <c r="B53" s="377">
        <f t="shared" si="8"/>
        <v>0</v>
      </c>
      <c r="C53" s="378">
        <f t="shared" si="3"/>
        <v>0</v>
      </c>
      <c r="D53" s="379">
        <f t="shared" si="4"/>
        <v>0</v>
      </c>
      <c r="E53" s="380">
        <f t="shared" si="5"/>
        <v>0</v>
      </c>
      <c r="F53" s="381">
        <f t="shared" si="6"/>
        <v>0</v>
      </c>
      <c r="G53" s="382">
        <f t="shared" si="7"/>
        <v>0</v>
      </c>
      <c r="H53" t="s">
        <v>11708</v>
      </c>
      <c r="I53" s="405" t="s">
        <v>568</v>
      </c>
      <c r="J53" s="405" t="s">
        <v>568</v>
      </c>
      <c r="K53" s="394" t="s">
        <v>563</v>
      </c>
      <c r="L53" t="s">
        <v>11704</v>
      </c>
      <c r="M53" s="225" t="s">
        <v>8106</v>
      </c>
      <c r="N53" s="394" t="s">
        <v>193</v>
      </c>
      <c r="O53" s="404" t="s">
        <v>568</v>
      </c>
      <c r="P53" s="394"/>
      <c r="Q53" s="404"/>
      <c r="R53" s="404"/>
      <c r="S53" s="394" t="s">
        <v>247</v>
      </c>
      <c r="T53" s="404" t="s">
        <v>568</v>
      </c>
      <c r="U53" s="394" t="s">
        <v>275</v>
      </c>
      <c r="V53" s="404" t="s">
        <v>568</v>
      </c>
      <c r="W53" s="394" t="s">
        <v>306</v>
      </c>
      <c r="X53" s="404" t="s">
        <v>568</v>
      </c>
      <c r="Y53" s="335" t="s">
        <v>11657</v>
      </c>
      <c r="Z53" s="404" t="s">
        <v>568</v>
      </c>
      <c r="AA53" s="397" t="s">
        <v>11731</v>
      </c>
      <c r="AB53" s="400" t="s">
        <v>568</v>
      </c>
      <c r="AC53" s="394" t="s">
        <v>346</v>
      </c>
      <c r="AD53" s="404" t="s">
        <v>568</v>
      </c>
      <c r="AE53" s="394" t="s">
        <v>357</v>
      </c>
      <c r="AF53" s="400" t="s">
        <v>568</v>
      </c>
      <c r="AG53" s="335" t="s">
        <v>8086</v>
      </c>
      <c r="AH53" s="400" t="s">
        <v>568</v>
      </c>
      <c r="AI53" s="394" t="s">
        <v>11608</v>
      </c>
      <c r="AJ53" s="393" t="s">
        <v>568</v>
      </c>
      <c r="AK53" s="394" t="s">
        <v>384</v>
      </c>
      <c r="AL53" s="396" t="s">
        <v>568</v>
      </c>
      <c r="AM53" s="394" t="s">
        <v>386</v>
      </c>
      <c r="AN53" s="400" t="s">
        <v>568</v>
      </c>
      <c r="AO53" s="336" t="s">
        <v>8089</v>
      </c>
      <c r="AP53" s="406" t="s">
        <v>568</v>
      </c>
      <c r="AQ53" s="406" t="s">
        <v>568</v>
      </c>
      <c r="AR53" s="336" t="s">
        <v>8669</v>
      </c>
      <c r="AS53" s="402" t="s">
        <v>568</v>
      </c>
      <c r="AT53" s="337" t="s">
        <v>413</v>
      </c>
      <c r="AU53" s="396" t="s">
        <v>568</v>
      </c>
      <c r="AV53" s="337" t="s">
        <v>414</v>
      </c>
      <c r="AW53" s="396" t="s">
        <v>568</v>
      </c>
      <c r="AX53" s="335" t="s">
        <v>8088</v>
      </c>
      <c r="AY53" s="396" t="s">
        <v>568</v>
      </c>
      <c r="AZ53" s="394" t="s">
        <v>568</v>
      </c>
      <c r="BA53" s="404" t="s">
        <v>568</v>
      </c>
    </row>
    <row r="54" spans="2:53" x14ac:dyDescent="0.25">
      <c r="B54" s="377">
        <f t="shared" si="8"/>
        <v>0</v>
      </c>
      <c r="C54" s="378">
        <f t="shared" si="3"/>
        <v>0</v>
      </c>
      <c r="D54" s="379">
        <f t="shared" si="4"/>
        <v>0</v>
      </c>
      <c r="E54" s="380">
        <f t="shared" si="5"/>
        <v>0</v>
      </c>
      <c r="F54" s="381">
        <f t="shared" si="6"/>
        <v>0</v>
      </c>
      <c r="G54" s="382">
        <f t="shared" si="7"/>
        <v>0</v>
      </c>
      <c r="H54" t="s">
        <v>11708</v>
      </c>
      <c r="I54" s="405" t="s">
        <v>568</v>
      </c>
      <c r="J54" s="405" t="s">
        <v>568</v>
      </c>
      <c r="K54" s="394" t="s">
        <v>563</v>
      </c>
      <c r="L54" t="s">
        <v>11705</v>
      </c>
      <c r="M54" s="225" t="s">
        <v>8106</v>
      </c>
      <c r="N54" s="394" t="s">
        <v>193</v>
      </c>
      <c r="O54" s="404" t="s">
        <v>568</v>
      </c>
      <c r="P54" s="394"/>
      <c r="Q54" s="404"/>
      <c r="R54" s="404"/>
      <c r="S54" s="394" t="s">
        <v>247</v>
      </c>
      <c r="T54" s="404" t="s">
        <v>568</v>
      </c>
      <c r="U54" s="394" t="s">
        <v>275</v>
      </c>
      <c r="V54" s="404" t="s">
        <v>568</v>
      </c>
      <c r="W54" s="394" t="s">
        <v>306</v>
      </c>
      <c r="X54" s="404" t="s">
        <v>568</v>
      </c>
      <c r="Y54" s="335" t="s">
        <v>11657</v>
      </c>
      <c r="Z54" s="404" t="s">
        <v>568</v>
      </c>
      <c r="AA54" s="397" t="s">
        <v>11731</v>
      </c>
      <c r="AB54" s="400" t="s">
        <v>568</v>
      </c>
      <c r="AC54" s="394" t="s">
        <v>346</v>
      </c>
      <c r="AD54" s="404" t="s">
        <v>568</v>
      </c>
      <c r="AE54" s="394" t="s">
        <v>357</v>
      </c>
      <c r="AF54" s="400" t="s">
        <v>568</v>
      </c>
      <c r="AG54" s="335" t="s">
        <v>8086</v>
      </c>
      <c r="AH54" s="400" t="s">
        <v>568</v>
      </c>
      <c r="AI54" s="394" t="s">
        <v>11608</v>
      </c>
      <c r="AJ54" s="393" t="s">
        <v>568</v>
      </c>
      <c r="AK54" s="394" t="s">
        <v>384</v>
      </c>
      <c r="AL54" s="396" t="s">
        <v>568</v>
      </c>
      <c r="AM54" s="394" t="s">
        <v>386</v>
      </c>
      <c r="AN54" s="400" t="s">
        <v>568</v>
      </c>
      <c r="AO54" s="336" t="s">
        <v>8089</v>
      </c>
      <c r="AP54" s="406" t="s">
        <v>568</v>
      </c>
      <c r="AQ54" s="406" t="s">
        <v>568</v>
      </c>
      <c r="AR54" s="336" t="s">
        <v>8669</v>
      </c>
      <c r="AS54" s="402" t="s">
        <v>568</v>
      </c>
      <c r="AT54" s="337" t="s">
        <v>413</v>
      </c>
      <c r="AU54" s="396" t="s">
        <v>568</v>
      </c>
      <c r="AV54" s="337" t="s">
        <v>414</v>
      </c>
      <c r="AW54" s="396" t="s">
        <v>568</v>
      </c>
      <c r="AX54" s="335" t="s">
        <v>8088</v>
      </c>
      <c r="AY54" s="396" t="s">
        <v>568</v>
      </c>
      <c r="AZ54" s="394" t="s">
        <v>568</v>
      </c>
      <c r="BA54" s="404" t="s">
        <v>568</v>
      </c>
    </row>
    <row r="55" spans="2:53" x14ac:dyDescent="0.25">
      <c r="B55" s="377">
        <f t="shared" si="8"/>
        <v>0</v>
      </c>
      <c r="C55" s="378">
        <f t="shared" si="3"/>
        <v>0</v>
      </c>
      <c r="D55" s="379">
        <f t="shared" si="4"/>
        <v>0</v>
      </c>
      <c r="E55" s="380">
        <f t="shared" si="5"/>
        <v>0</v>
      </c>
      <c r="F55" s="381">
        <f t="shared" si="6"/>
        <v>0</v>
      </c>
      <c r="G55" s="382">
        <f t="shared" si="7"/>
        <v>0</v>
      </c>
      <c r="H55" t="s">
        <v>11708</v>
      </c>
      <c r="I55" s="405" t="s">
        <v>568</v>
      </c>
      <c r="J55" s="405" t="s">
        <v>568</v>
      </c>
      <c r="K55" s="394" t="s">
        <v>563</v>
      </c>
      <c r="L55" t="s">
        <v>11706</v>
      </c>
      <c r="M55" s="225" t="s">
        <v>8106</v>
      </c>
      <c r="N55" s="394" t="s">
        <v>193</v>
      </c>
      <c r="O55" s="404" t="s">
        <v>568</v>
      </c>
      <c r="P55" s="394"/>
      <c r="Q55" s="404"/>
      <c r="R55" s="404"/>
      <c r="S55" s="394" t="s">
        <v>247</v>
      </c>
      <c r="T55" s="404" t="s">
        <v>568</v>
      </c>
      <c r="U55" s="394" t="s">
        <v>275</v>
      </c>
      <c r="V55" s="404" t="s">
        <v>568</v>
      </c>
      <c r="W55" s="394" t="s">
        <v>306</v>
      </c>
      <c r="X55" s="404" t="s">
        <v>568</v>
      </c>
      <c r="Y55" s="335" t="s">
        <v>11657</v>
      </c>
      <c r="Z55" s="404" t="s">
        <v>568</v>
      </c>
      <c r="AA55" s="397" t="s">
        <v>11731</v>
      </c>
      <c r="AB55" s="400" t="s">
        <v>568</v>
      </c>
      <c r="AC55" s="394" t="s">
        <v>346</v>
      </c>
      <c r="AD55" s="404" t="s">
        <v>568</v>
      </c>
      <c r="AE55" s="394" t="s">
        <v>357</v>
      </c>
      <c r="AF55" s="400" t="s">
        <v>568</v>
      </c>
      <c r="AG55" s="335" t="s">
        <v>8086</v>
      </c>
      <c r="AH55" s="400" t="s">
        <v>568</v>
      </c>
      <c r="AI55" s="394" t="s">
        <v>11608</v>
      </c>
      <c r="AJ55" s="393" t="s">
        <v>568</v>
      </c>
      <c r="AK55" s="394" t="s">
        <v>384</v>
      </c>
      <c r="AL55" s="396" t="s">
        <v>568</v>
      </c>
      <c r="AM55" s="394" t="s">
        <v>386</v>
      </c>
      <c r="AN55" s="400" t="s">
        <v>568</v>
      </c>
      <c r="AO55" s="336" t="s">
        <v>8089</v>
      </c>
      <c r="AP55" s="406" t="s">
        <v>568</v>
      </c>
      <c r="AQ55" s="406" t="s">
        <v>568</v>
      </c>
      <c r="AR55" s="336" t="s">
        <v>8669</v>
      </c>
      <c r="AS55" s="402" t="s">
        <v>568</v>
      </c>
      <c r="AT55" s="337" t="s">
        <v>413</v>
      </c>
      <c r="AU55" s="396" t="s">
        <v>568</v>
      </c>
      <c r="AV55" s="337" t="s">
        <v>414</v>
      </c>
      <c r="AW55" s="396" t="s">
        <v>568</v>
      </c>
      <c r="AX55" s="335" t="s">
        <v>8088</v>
      </c>
      <c r="AY55" s="396" t="s">
        <v>568</v>
      </c>
      <c r="AZ55" s="394" t="s">
        <v>568</v>
      </c>
      <c r="BA55" s="404" t="s">
        <v>568</v>
      </c>
    </row>
    <row r="56" spans="2:53" x14ac:dyDescent="0.25">
      <c r="B56" s="377">
        <f t="shared" si="8"/>
        <v>0</v>
      </c>
      <c r="C56" s="378">
        <f t="shared" si="3"/>
        <v>0</v>
      </c>
      <c r="D56" s="379">
        <f t="shared" si="4"/>
        <v>0</v>
      </c>
      <c r="E56" s="380">
        <f t="shared" si="5"/>
        <v>0</v>
      </c>
      <c r="F56" s="381">
        <f t="shared" si="6"/>
        <v>0</v>
      </c>
      <c r="G56" s="382">
        <f t="shared" si="7"/>
        <v>0</v>
      </c>
      <c r="H56" t="s">
        <v>11708</v>
      </c>
      <c r="I56" s="405" t="s">
        <v>568</v>
      </c>
      <c r="J56" s="405" t="s">
        <v>568</v>
      </c>
      <c r="K56" s="394" t="s">
        <v>563</v>
      </c>
      <c r="L56" t="s">
        <v>11606</v>
      </c>
      <c r="M56" s="225" t="s">
        <v>11646</v>
      </c>
      <c r="N56" s="407" t="s">
        <v>193</v>
      </c>
      <c r="O56" s="408" t="s">
        <v>568</v>
      </c>
      <c r="P56" s="407"/>
      <c r="Q56" s="408"/>
      <c r="R56" s="408"/>
      <c r="S56" s="407" t="s">
        <v>247</v>
      </c>
      <c r="T56" s="408" t="s">
        <v>568</v>
      </c>
      <c r="U56" s="407" t="s">
        <v>275</v>
      </c>
      <c r="V56" s="408" t="s">
        <v>568</v>
      </c>
      <c r="W56" s="407" t="s">
        <v>306</v>
      </c>
      <c r="X56" s="408" t="s">
        <v>568</v>
      </c>
      <c r="Y56" s="335" t="s">
        <v>11657</v>
      </c>
      <c r="Z56" s="408" t="s">
        <v>568</v>
      </c>
      <c r="AA56" s="397" t="s">
        <v>11731</v>
      </c>
      <c r="AB56" s="403" t="s">
        <v>568</v>
      </c>
      <c r="AC56" s="407" t="s">
        <v>346</v>
      </c>
      <c r="AD56" s="408" t="s">
        <v>568</v>
      </c>
      <c r="AE56" s="407" t="s">
        <v>357</v>
      </c>
      <c r="AF56" s="403" t="s">
        <v>568</v>
      </c>
      <c r="AG56" s="371" t="s">
        <v>8086</v>
      </c>
      <c r="AH56" s="403" t="s">
        <v>568</v>
      </c>
      <c r="AI56" s="394" t="s">
        <v>11608</v>
      </c>
      <c r="AJ56" s="409" t="s">
        <v>568</v>
      </c>
      <c r="AK56" s="394" t="s">
        <v>384</v>
      </c>
      <c r="AL56" s="406" t="s">
        <v>568</v>
      </c>
      <c r="AM56" s="407" t="s">
        <v>386</v>
      </c>
      <c r="AN56" s="403" t="s">
        <v>568</v>
      </c>
      <c r="AO56" s="373" t="s">
        <v>8089</v>
      </c>
      <c r="AP56" s="406" t="s">
        <v>568</v>
      </c>
      <c r="AQ56" s="406" t="s">
        <v>568</v>
      </c>
      <c r="AR56" s="373" t="s">
        <v>8669</v>
      </c>
      <c r="AS56" s="410" t="s">
        <v>568</v>
      </c>
      <c r="AT56" s="374" t="s">
        <v>413</v>
      </c>
      <c r="AU56" s="406" t="s">
        <v>568</v>
      </c>
      <c r="AV56" s="374" t="s">
        <v>414</v>
      </c>
      <c r="AW56" s="406" t="s">
        <v>568</v>
      </c>
      <c r="AX56" s="371" t="s">
        <v>8088</v>
      </c>
      <c r="AY56" s="406" t="s">
        <v>568</v>
      </c>
      <c r="AZ56" s="407" t="s">
        <v>568</v>
      </c>
      <c r="BA56" s="408" t="s">
        <v>568</v>
      </c>
    </row>
    <row r="57" spans="2:53" x14ac:dyDescent="0.25">
      <c r="B57" s="377">
        <f t="shared" si="8"/>
        <v>0</v>
      </c>
      <c r="C57" s="378">
        <f t="shared" si="3"/>
        <v>0</v>
      </c>
      <c r="D57" s="379">
        <f t="shared" si="4"/>
        <v>0</v>
      </c>
      <c r="E57" s="380">
        <f t="shared" si="5"/>
        <v>0</v>
      </c>
      <c r="F57" s="381">
        <f t="shared" si="6"/>
        <v>0</v>
      </c>
      <c r="G57" s="382">
        <f t="shared" si="7"/>
        <v>0</v>
      </c>
      <c r="H57" t="s">
        <v>11708</v>
      </c>
      <c r="I57" s="405" t="s">
        <v>568</v>
      </c>
      <c r="J57" s="405" t="s">
        <v>568</v>
      </c>
      <c r="K57" s="394" t="s">
        <v>563</v>
      </c>
      <c r="L57" t="s">
        <v>11650</v>
      </c>
      <c r="M57" s="225" t="s">
        <v>8106</v>
      </c>
      <c r="N57" s="407" t="s">
        <v>193</v>
      </c>
      <c r="O57" s="408" t="s">
        <v>568</v>
      </c>
      <c r="P57" s="407"/>
      <c r="Q57" s="408"/>
      <c r="R57" s="408"/>
      <c r="S57" s="407" t="s">
        <v>247</v>
      </c>
      <c r="T57" s="408" t="s">
        <v>568</v>
      </c>
      <c r="U57" s="407" t="s">
        <v>275</v>
      </c>
      <c r="V57" s="408" t="s">
        <v>568</v>
      </c>
      <c r="W57" s="407" t="s">
        <v>306</v>
      </c>
      <c r="X57" s="408" t="s">
        <v>568</v>
      </c>
      <c r="Y57" s="335" t="s">
        <v>11657</v>
      </c>
      <c r="Z57" s="408" t="s">
        <v>568</v>
      </c>
      <c r="AA57" s="397" t="s">
        <v>11731</v>
      </c>
      <c r="AB57" s="403" t="s">
        <v>568</v>
      </c>
      <c r="AC57" s="407" t="s">
        <v>346</v>
      </c>
      <c r="AD57" s="408" t="s">
        <v>568</v>
      </c>
      <c r="AE57" s="407" t="s">
        <v>357</v>
      </c>
      <c r="AF57" s="403" t="s">
        <v>568</v>
      </c>
      <c r="AG57" s="371" t="s">
        <v>8086</v>
      </c>
      <c r="AH57" s="403" t="s">
        <v>568</v>
      </c>
      <c r="AI57" s="394" t="s">
        <v>11608</v>
      </c>
      <c r="AJ57" s="409" t="s">
        <v>568</v>
      </c>
      <c r="AK57" s="394" t="s">
        <v>384</v>
      </c>
      <c r="AL57" s="406" t="s">
        <v>568</v>
      </c>
      <c r="AM57" s="407" t="s">
        <v>386</v>
      </c>
      <c r="AN57" s="403" t="s">
        <v>568</v>
      </c>
      <c r="AO57" s="373" t="s">
        <v>8089</v>
      </c>
      <c r="AP57" s="406" t="s">
        <v>568</v>
      </c>
      <c r="AQ57" s="406" t="s">
        <v>568</v>
      </c>
      <c r="AR57" s="373" t="s">
        <v>8669</v>
      </c>
      <c r="AS57" s="410" t="s">
        <v>568</v>
      </c>
      <c r="AT57" s="374" t="s">
        <v>413</v>
      </c>
      <c r="AU57" s="406" t="s">
        <v>568</v>
      </c>
      <c r="AV57" s="374" t="s">
        <v>414</v>
      </c>
      <c r="AW57" s="406" t="s">
        <v>568</v>
      </c>
      <c r="AX57" s="371" t="s">
        <v>8088</v>
      </c>
      <c r="AY57" s="406" t="s">
        <v>568</v>
      </c>
      <c r="AZ57" s="407" t="s">
        <v>568</v>
      </c>
      <c r="BA57" s="408" t="s">
        <v>568</v>
      </c>
    </row>
    <row r="58" spans="2:53" x14ac:dyDescent="0.25">
      <c r="B58" s="377">
        <f t="shared" si="8"/>
        <v>0</v>
      </c>
      <c r="C58" s="378">
        <f t="shared" si="3"/>
        <v>0</v>
      </c>
      <c r="D58" s="379">
        <f t="shared" si="4"/>
        <v>0</v>
      </c>
      <c r="E58" s="380">
        <f t="shared" si="5"/>
        <v>0</v>
      </c>
      <c r="F58" s="381">
        <f t="shared" si="6"/>
        <v>0</v>
      </c>
      <c r="G58" s="382">
        <f t="shared" si="7"/>
        <v>0</v>
      </c>
      <c r="H58" t="s">
        <v>11708</v>
      </c>
      <c r="I58" s="405" t="s">
        <v>568</v>
      </c>
      <c r="J58" s="405" t="s">
        <v>568</v>
      </c>
      <c r="K58" s="394" t="s">
        <v>563</v>
      </c>
      <c r="L58" t="s">
        <v>609</v>
      </c>
      <c r="M58" s="225" t="s">
        <v>11646</v>
      </c>
      <c r="N58" s="407" t="s">
        <v>193</v>
      </c>
      <c r="O58" s="408" t="s">
        <v>568</v>
      </c>
      <c r="P58" s="407"/>
      <c r="Q58" s="408"/>
      <c r="R58" s="408"/>
      <c r="S58" s="407" t="s">
        <v>247</v>
      </c>
      <c r="T58" s="408" t="s">
        <v>568</v>
      </c>
      <c r="U58" s="407" t="s">
        <v>275</v>
      </c>
      <c r="V58" s="408" t="s">
        <v>568</v>
      </c>
      <c r="W58" s="407" t="s">
        <v>306</v>
      </c>
      <c r="X58" s="408" t="s">
        <v>568</v>
      </c>
      <c r="Y58" s="335" t="s">
        <v>11657</v>
      </c>
      <c r="Z58" s="408" t="s">
        <v>568</v>
      </c>
      <c r="AA58" s="397" t="s">
        <v>11731</v>
      </c>
      <c r="AB58" s="403" t="s">
        <v>568</v>
      </c>
      <c r="AC58" s="407" t="s">
        <v>346</v>
      </c>
      <c r="AD58" s="408" t="s">
        <v>568</v>
      </c>
      <c r="AE58" s="407" t="s">
        <v>357</v>
      </c>
      <c r="AF58" s="403" t="s">
        <v>568</v>
      </c>
      <c r="AG58" s="371" t="s">
        <v>8086</v>
      </c>
      <c r="AH58" s="403" t="s">
        <v>568</v>
      </c>
      <c r="AI58" s="394" t="s">
        <v>11608</v>
      </c>
      <c r="AJ58" s="409" t="s">
        <v>568</v>
      </c>
      <c r="AK58" s="394" t="s">
        <v>384</v>
      </c>
      <c r="AL58" s="406" t="s">
        <v>568</v>
      </c>
      <c r="AM58" s="407" t="s">
        <v>386</v>
      </c>
      <c r="AN58" s="403" t="s">
        <v>568</v>
      </c>
      <c r="AO58" s="373" t="s">
        <v>8089</v>
      </c>
      <c r="AP58" s="406" t="s">
        <v>568</v>
      </c>
      <c r="AQ58" s="406" t="s">
        <v>568</v>
      </c>
      <c r="AR58" s="373" t="s">
        <v>8669</v>
      </c>
      <c r="AS58" s="410" t="s">
        <v>568</v>
      </c>
      <c r="AT58" s="374" t="s">
        <v>413</v>
      </c>
      <c r="AU58" s="406" t="s">
        <v>568</v>
      </c>
      <c r="AV58" s="374" t="s">
        <v>414</v>
      </c>
      <c r="AW58" s="406" t="s">
        <v>568</v>
      </c>
      <c r="AX58" s="371" t="s">
        <v>8088</v>
      </c>
      <c r="AY58" s="406" t="s">
        <v>568</v>
      </c>
      <c r="AZ58" s="407" t="s">
        <v>568</v>
      </c>
      <c r="BA58" s="408" t="s">
        <v>568</v>
      </c>
    </row>
    <row r="59" spans="2:53" x14ac:dyDescent="0.25">
      <c r="B59" s="377">
        <f t="shared" si="8"/>
        <v>0</v>
      </c>
      <c r="C59" s="378">
        <f t="shared" si="3"/>
        <v>0</v>
      </c>
      <c r="D59" s="379">
        <f t="shared" si="4"/>
        <v>0</v>
      </c>
      <c r="E59" s="380">
        <f t="shared" si="5"/>
        <v>0</v>
      </c>
      <c r="F59" s="381">
        <f t="shared" si="6"/>
        <v>0</v>
      </c>
      <c r="G59" s="382">
        <f t="shared" si="7"/>
        <v>0</v>
      </c>
      <c r="H59" t="s">
        <v>11708</v>
      </c>
      <c r="I59" s="405" t="s">
        <v>568</v>
      </c>
      <c r="J59" s="405" t="s">
        <v>568</v>
      </c>
      <c r="K59" s="394" t="s">
        <v>563</v>
      </c>
      <c r="L59" t="s">
        <v>610</v>
      </c>
      <c r="M59" s="225" t="s">
        <v>8106</v>
      </c>
      <c r="N59" s="407" t="s">
        <v>193</v>
      </c>
      <c r="O59" s="408" t="s">
        <v>568</v>
      </c>
      <c r="P59" s="407"/>
      <c r="Q59" s="408"/>
      <c r="R59" s="408"/>
      <c r="S59" s="407" t="s">
        <v>247</v>
      </c>
      <c r="T59" s="408" t="s">
        <v>568</v>
      </c>
      <c r="U59" s="407" t="s">
        <v>275</v>
      </c>
      <c r="V59" s="408" t="s">
        <v>568</v>
      </c>
      <c r="W59" s="407" t="s">
        <v>306</v>
      </c>
      <c r="X59" s="408" t="s">
        <v>568</v>
      </c>
      <c r="Y59" s="335" t="s">
        <v>11657</v>
      </c>
      <c r="Z59" s="408" t="s">
        <v>568</v>
      </c>
      <c r="AA59" s="397" t="s">
        <v>11731</v>
      </c>
      <c r="AB59" s="403" t="s">
        <v>568</v>
      </c>
      <c r="AC59" s="407" t="s">
        <v>346</v>
      </c>
      <c r="AD59" s="408" t="s">
        <v>568</v>
      </c>
      <c r="AE59" s="407" t="s">
        <v>357</v>
      </c>
      <c r="AF59" s="403" t="s">
        <v>568</v>
      </c>
      <c r="AG59" s="371" t="s">
        <v>8086</v>
      </c>
      <c r="AH59" s="403" t="s">
        <v>568</v>
      </c>
      <c r="AI59" s="394" t="s">
        <v>11608</v>
      </c>
      <c r="AJ59" s="409" t="s">
        <v>568</v>
      </c>
      <c r="AK59" s="394" t="s">
        <v>384</v>
      </c>
      <c r="AL59" s="406" t="s">
        <v>568</v>
      </c>
      <c r="AM59" s="407" t="s">
        <v>386</v>
      </c>
      <c r="AN59" s="403" t="s">
        <v>568</v>
      </c>
      <c r="AO59" s="373" t="s">
        <v>8089</v>
      </c>
      <c r="AP59" s="406" t="s">
        <v>568</v>
      </c>
      <c r="AQ59" s="406" t="s">
        <v>568</v>
      </c>
      <c r="AR59" s="373" t="s">
        <v>8669</v>
      </c>
      <c r="AS59" s="410" t="s">
        <v>568</v>
      </c>
      <c r="AT59" s="374" t="s">
        <v>413</v>
      </c>
      <c r="AU59" s="406" t="s">
        <v>568</v>
      </c>
      <c r="AV59" s="374" t="s">
        <v>414</v>
      </c>
      <c r="AW59" s="406" t="s">
        <v>568</v>
      </c>
      <c r="AX59" s="371" t="s">
        <v>8088</v>
      </c>
      <c r="AY59" s="406" t="s">
        <v>568</v>
      </c>
      <c r="AZ59" s="407" t="s">
        <v>568</v>
      </c>
      <c r="BA59" s="408" t="s">
        <v>568</v>
      </c>
    </row>
    <row r="60" spans="2:53" x14ac:dyDescent="0.25">
      <c r="B60" s="377">
        <f t="shared" si="8"/>
        <v>0</v>
      </c>
      <c r="C60" s="378">
        <f t="shared" si="3"/>
        <v>0</v>
      </c>
      <c r="D60" s="379">
        <f t="shared" si="4"/>
        <v>0</v>
      </c>
      <c r="E60" s="380">
        <f t="shared" si="5"/>
        <v>0</v>
      </c>
      <c r="F60" s="381">
        <f t="shared" si="6"/>
        <v>0</v>
      </c>
      <c r="G60" s="382">
        <f t="shared" si="7"/>
        <v>0</v>
      </c>
      <c r="H60" t="s">
        <v>11708</v>
      </c>
      <c r="I60" s="405" t="s">
        <v>568</v>
      </c>
      <c r="J60" s="405" t="s">
        <v>568</v>
      </c>
      <c r="K60" s="394" t="s">
        <v>563</v>
      </c>
      <c r="L60" t="s">
        <v>11678</v>
      </c>
      <c r="M60" s="225" t="s">
        <v>8106</v>
      </c>
      <c r="N60" s="407" t="s">
        <v>193</v>
      </c>
      <c r="O60" s="408" t="s">
        <v>568</v>
      </c>
      <c r="P60" s="407"/>
      <c r="Q60" s="408"/>
      <c r="R60" s="408"/>
      <c r="S60" s="407" t="s">
        <v>247</v>
      </c>
      <c r="T60" s="408" t="s">
        <v>568</v>
      </c>
      <c r="U60" s="407" t="s">
        <v>275</v>
      </c>
      <c r="V60" s="408" t="s">
        <v>568</v>
      </c>
      <c r="W60" s="407" t="s">
        <v>306</v>
      </c>
      <c r="X60" s="408" t="s">
        <v>568</v>
      </c>
      <c r="Y60" s="335" t="s">
        <v>11657</v>
      </c>
      <c r="Z60" s="408" t="s">
        <v>568</v>
      </c>
      <c r="AA60" s="397" t="s">
        <v>11731</v>
      </c>
      <c r="AB60" s="403" t="s">
        <v>568</v>
      </c>
      <c r="AC60" s="407" t="s">
        <v>346</v>
      </c>
      <c r="AD60" s="408" t="s">
        <v>568</v>
      </c>
      <c r="AE60" s="407" t="s">
        <v>357</v>
      </c>
      <c r="AF60" s="403" t="s">
        <v>568</v>
      </c>
      <c r="AG60" s="371" t="s">
        <v>8086</v>
      </c>
      <c r="AH60" s="403" t="s">
        <v>568</v>
      </c>
      <c r="AI60" s="394" t="s">
        <v>11608</v>
      </c>
      <c r="AJ60" s="409" t="s">
        <v>568</v>
      </c>
      <c r="AK60" s="394" t="s">
        <v>384</v>
      </c>
      <c r="AL60" s="406" t="s">
        <v>568</v>
      </c>
      <c r="AM60" s="407" t="s">
        <v>386</v>
      </c>
      <c r="AN60" s="403" t="s">
        <v>568</v>
      </c>
      <c r="AO60" s="373" t="s">
        <v>8089</v>
      </c>
      <c r="AP60" s="406" t="s">
        <v>568</v>
      </c>
      <c r="AQ60" s="406" t="s">
        <v>568</v>
      </c>
      <c r="AR60" s="373" t="s">
        <v>8669</v>
      </c>
      <c r="AS60" s="410" t="s">
        <v>568</v>
      </c>
      <c r="AT60" s="374" t="s">
        <v>413</v>
      </c>
      <c r="AU60" s="406" t="s">
        <v>568</v>
      </c>
      <c r="AV60" s="374" t="s">
        <v>414</v>
      </c>
      <c r="AW60" s="406" t="s">
        <v>568</v>
      </c>
      <c r="AX60" s="371" t="s">
        <v>8088</v>
      </c>
      <c r="AY60" s="406" t="s">
        <v>568</v>
      </c>
      <c r="AZ60" s="407" t="s">
        <v>568</v>
      </c>
      <c r="BA60" s="408" t="s">
        <v>568</v>
      </c>
    </row>
    <row r="61" spans="2:53" x14ac:dyDescent="0.25">
      <c r="B61" s="377">
        <f t="shared" si="8"/>
        <v>0</v>
      </c>
      <c r="C61" s="378">
        <f t="shared" si="3"/>
        <v>0</v>
      </c>
      <c r="D61" s="379">
        <f t="shared" si="4"/>
        <v>0</v>
      </c>
      <c r="E61" s="380">
        <f t="shared" si="5"/>
        <v>0</v>
      </c>
      <c r="F61" s="381">
        <f t="shared" si="6"/>
        <v>0</v>
      </c>
      <c r="G61" s="382">
        <f t="shared" si="7"/>
        <v>0</v>
      </c>
      <c r="H61" t="s">
        <v>11708</v>
      </c>
      <c r="I61" s="405" t="s">
        <v>568</v>
      </c>
      <c r="J61" s="405" t="s">
        <v>568</v>
      </c>
      <c r="K61" s="394" t="s">
        <v>563</v>
      </c>
      <c r="L61" t="s">
        <v>11607</v>
      </c>
      <c r="M61" s="225" t="s">
        <v>8093</v>
      </c>
      <c r="N61" s="407" t="s">
        <v>193</v>
      </c>
      <c r="O61" s="408" t="s">
        <v>568</v>
      </c>
      <c r="P61" s="407"/>
      <c r="Q61" s="408"/>
      <c r="R61" s="408"/>
      <c r="S61" s="407" t="s">
        <v>247</v>
      </c>
      <c r="T61" s="408" t="s">
        <v>568</v>
      </c>
      <c r="U61" s="407" t="s">
        <v>275</v>
      </c>
      <c r="V61" s="408" t="s">
        <v>568</v>
      </c>
      <c r="W61" s="407" t="s">
        <v>306</v>
      </c>
      <c r="X61" s="408" t="s">
        <v>568</v>
      </c>
      <c r="Y61" s="335" t="s">
        <v>11657</v>
      </c>
      <c r="Z61" s="408" t="s">
        <v>568</v>
      </c>
      <c r="AA61" s="397" t="s">
        <v>11731</v>
      </c>
      <c r="AB61" s="403" t="s">
        <v>568</v>
      </c>
      <c r="AC61" s="407" t="s">
        <v>346</v>
      </c>
      <c r="AD61" s="408" t="s">
        <v>568</v>
      </c>
      <c r="AE61" s="407" t="s">
        <v>357</v>
      </c>
      <c r="AF61" s="403" t="s">
        <v>568</v>
      </c>
      <c r="AG61" s="371" t="s">
        <v>8086</v>
      </c>
      <c r="AH61" s="403" t="s">
        <v>568</v>
      </c>
      <c r="AI61" s="394" t="s">
        <v>11608</v>
      </c>
      <c r="AJ61" s="409" t="s">
        <v>568</v>
      </c>
      <c r="AK61" s="394" t="s">
        <v>384</v>
      </c>
      <c r="AL61" s="406" t="s">
        <v>568</v>
      </c>
      <c r="AM61" s="407" t="s">
        <v>386</v>
      </c>
      <c r="AN61" s="403" t="s">
        <v>568</v>
      </c>
      <c r="AO61" s="373" t="s">
        <v>8089</v>
      </c>
      <c r="AP61" s="406" t="s">
        <v>568</v>
      </c>
      <c r="AQ61" s="406" t="s">
        <v>568</v>
      </c>
      <c r="AR61" s="373" t="s">
        <v>8669</v>
      </c>
      <c r="AS61" s="410" t="s">
        <v>568</v>
      </c>
      <c r="AT61" s="374" t="s">
        <v>413</v>
      </c>
      <c r="AU61" s="406" t="s">
        <v>568</v>
      </c>
      <c r="AV61" s="374" t="s">
        <v>414</v>
      </c>
      <c r="AW61" s="406" t="s">
        <v>568</v>
      </c>
      <c r="AX61" s="371" t="s">
        <v>8088</v>
      </c>
      <c r="AY61" s="406" t="s">
        <v>568</v>
      </c>
      <c r="AZ61" s="407" t="s">
        <v>568</v>
      </c>
      <c r="BA61" s="408" t="s">
        <v>568</v>
      </c>
    </row>
    <row r="62" spans="2:53" x14ac:dyDescent="0.25">
      <c r="B62" s="377">
        <f t="shared" si="8"/>
        <v>0</v>
      </c>
      <c r="C62" s="378">
        <f t="shared" si="3"/>
        <v>0</v>
      </c>
      <c r="D62" s="379">
        <f t="shared" si="4"/>
        <v>0</v>
      </c>
      <c r="E62" s="380">
        <f t="shared" si="5"/>
        <v>0</v>
      </c>
      <c r="F62" s="381">
        <f t="shared" si="6"/>
        <v>0</v>
      </c>
      <c r="G62" s="382">
        <f t="shared" si="7"/>
        <v>0</v>
      </c>
      <c r="H62" t="s">
        <v>11708</v>
      </c>
      <c r="I62" s="405" t="s">
        <v>568</v>
      </c>
      <c r="J62" s="405" t="s">
        <v>568</v>
      </c>
      <c r="K62" s="394" t="s">
        <v>563</v>
      </c>
      <c r="L62" t="s">
        <v>5364</v>
      </c>
      <c r="M62" s="225" t="s">
        <v>11646</v>
      </c>
      <c r="N62" s="407" t="s">
        <v>193</v>
      </c>
      <c r="O62" s="408" t="s">
        <v>568</v>
      </c>
      <c r="P62" s="407"/>
      <c r="Q62" s="408"/>
      <c r="R62" s="408"/>
      <c r="S62" s="407" t="s">
        <v>247</v>
      </c>
      <c r="T62" s="408" t="s">
        <v>568</v>
      </c>
      <c r="U62" s="407" t="s">
        <v>275</v>
      </c>
      <c r="V62" s="408" t="s">
        <v>568</v>
      </c>
      <c r="W62" s="407" t="s">
        <v>306</v>
      </c>
      <c r="X62" s="408" t="s">
        <v>568</v>
      </c>
      <c r="Y62" s="335" t="s">
        <v>11657</v>
      </c>
      <c r="Z62" s="408" t="s">
        <v>568</v>
      </c>
      <c r="AA62" s="397" t="s">
        <v>11731</v>
      </c>
      <c r="AB62" s="403" t="s">
        <v>568</v>
      </c>
      <c r="AC62" s="407" t="s">
        <v>346</v>
      </c>
      <c r="AD62" s="408" t="s">
        <v>568</v>
      </c>
      <c r="AE62" s="407" t="s">
        <v>357</v>
      </c>
      <c r="AF62" s="403" t="s">
        <v>568</v>
      </c>
      <c r="AG62" s="371" t="s">
        <v>8086</v>
      </c>
      <c r="AH62" s="403" t="s">
        <v>568</v>
      </c>
      <c r="AI62" s="394" t="s">
        <v>11608</v>
      </c>
      <c r="AJ62" s="409" t="s">
        <v>568</v>
      </c>
      <c r="AK62" s="394" t="s">
        <v>384</v>
      </c>
      <c r="AL62" s="406" t="s">
        <v>568</v>
      </c>
      <c r="AM62" s="407" t="s">
        <v>386</v>
      </c>
      <c r="AN62" s="403" t="s">
        <v>568</v>
      </c>
      <c r="AO62" s="373" t="s">
        <v>8089</v>
      </c>
      <c r="AP62" s="406" t="s">
        <v>568</v>
      </c>
      <c r="AQ62" s="406" t="s">
        <v>568</v>
      </c>
      <c r="AR62" s="373" t="s">
        <v>8669</v>
      </c>
      <c r="AS62" s="410" t="s">
        <v>568</v>
      </c>
      <c r="AT62" s="374" t="s">
        <v>413</v>
      </c>
      <c r="AU62" s="406" t="s">
        <v>568</v>
      </c>
      <c r="AV62" s="374" t="s">
        <v>414</v>
      </c>
      <c r="AW62" s="406" t="s">
        <v>568</v>
      </c>
      <c r="AX62" s="371" t="s">
        <v>8088</v>
      </c>
      <c r="AY62" s="406" t="s">
        <v>568</v>
      </c>
      <c r="AZ62" s="407" t="s">
        <v>568</v>
      </c>
      <c r="BA62" s="408" t="s">
        <v>568</v>
      </c>
    </row>
    <row r="63" spans="2:53" x14ac:dyDescent="0.25">
      <c r="B63" s="377">
        <f t="shared" si="8"/>
        <v>0</v>
      </c>
      <c r="C63" s="378">
        <f t="shared" si="3"/>
        <v>0</v>
      </c>
      <c r="D63" s="379">
        <f t="shared" si="4"/>
        <v>0</v>
      </c>
      <c r="E63" s="380">
        <f t="shared" si="5"/>
        <v>0</v>
      </c>
      <c r="F63" s="381">
        <f t="shared" si="6"/>
        <v>0</v>
      </c>
      <c r="G63" s="382">
        <f t="shared" si="7"/>
        <v>0</v>
      </c>
      <c r="H63" t="s">
        <v>11708</v>
      </c>
      <c r="I63" s="405" t="s">
        <v>568</v>
      </c>
      <c r="J63" s="405" t="s">
        <v>568</v>
      </c>
      <c r="K63" s="394" t="s">
        <v>563</v>
      </c>
      <c r="L63" t="s">
        <v>11685</v>
      </c>
      <c r="M63" s="225" t="s">
        <v>11646</v>
      </c>
      <c r="N63" s="407" t="s">
        <v>193</v>
      </c>
      <c r="O63" s="408" t="s">
        <v>568</v>
      </c>
      <c r="P63" s="407"/>
      <c r="Q63" s="408"/>
      <c r="R63" s="408"/>
      <c r="S63" s="407" t="s">
        <v>247</v>
      </c>
      <c r="T63" s="408" t="s">
        <v>568</v>
      </c>
      <c r="U63" s="407" t="s">
        <v>275</v>
      </c>
      <c r="V63" s="408" t="s">
        <v>568</v>
      </c>
      <c r="W63" s="407" t="s">
        <v>306</v>
      </c>
      <c r="X63" s="408" t="s">
        <v>568</v>
      </c>
      <c r="Y63" s="335" t="s">
        <v>11657</v>
      </c>
      <c r="Z63" s="408" t="s">
        <v>568</v>
      </c>
      <c r="AA63" s="397" t="s">
        <v>11731</v>
      </c>
      <c r="AB63" s="403" t="s">
        <v>568</v>
      </c>
      <c r="AC63" s="407" t="s">
        <v>346</v>
      </c>
      <c r="AD63" s="408" t="s">
        <v>568</v>
      </c>
      <c r="AE63" s="407" t="s">
        <v>357</v>
      </c>
      <c r="AF63" s="403" t="s">
        <v>568</v>
      </c>
      <c r="AG63" s="371" t="s">
        <v>8086</v>
      </c>
      <c r="AH63" s="403" t="s">
        <v>568</v>
      </c>
      <c r="AI63" s="394" t="s">
        <v>11608</v>
      </c>
      <c r="AJ63" s="409" t="s">
        <v>568</v>
      </c>
      <c r="AK63" s="394" t="s">
        <v>384</v>
      </c>
      <c r="AL63" s="406" t="s">
        <v>568</v>
      </c>
      <c r="AM63" s="407" t="s">
        <v>386</v>
      </c>
      <c r="AN63" s="403" t="s">
        <v>568</v>
      </c>
      <c r="AO63" s="373" t="s">
        <v>8089</v>
      </c>
      <c r="AP63" s="406" t="s">
        <v>568</v>
      </c>
      <c r="AQ63" s="406" t="s">
        <v>568</v>
      </c>
      <c r="AR63" s="373" t="s">
        <v>8669</v>
      </c>
      <c r="AS63" s="410" t="s">
        <v>568</v>
      </c>
      <c r="AT63" s="374" t="s">
        <v>413</v>
      </c>
      <c r="AU63" s="406" t="s">
        <v>568</v>
      </c>
      <c r="AV63" s="374" t="s">
        <v>414</v>
      </c>
      <c r="AW63" s="406" t="s">
        <v>568</v>
      </c>
      <c r="AX63" s="371" t="s">
        <v>8088</v>
      </c>
      <c r="AY63" s="406" t="s">
        <v>568</v>
      </c>
      <c r="AZ63" s="407" t="s">
        <v>568</v>
      </c>
      <c r="BA63" s="408" t="s">
        <v>568</v>
      </c>
    </row>
    <row r="64" spans="2:53" x14ac:dyDescent="0.25">
      <c r="B64" s="377">
        <f t="shared" si="8"/>
        <v>0</v>
      </c>
      <c r="C64" s="378">
        <f t="shared" si="3"/>
        <v>0</v>
      </c>
      <c r="D64" s="379">
        <f t="shared" si="4"/>
        <v>0</v>
      </c>
      <c r="E64" s="380">
        <f t="shared" si="5"/>
        <v>0</v>
      </c>
      <c r="F64" s="381">
        <f t="shared" si="6"/>
        <v>0</v>
      </c>
      <c r="G64" s="382">
        <f t="shared" si="7"/>
        <v>0</v>
      </c>
      <c r="H64" t="s">
        <v>11708</v>
      </c>
      <c r="I64" s="405" t="s">
        <v>568</v>
      </c>
      <c r="J64" s="405" t="s">
        <v>568</v>
      </c>
      <c r="K64" s="394" t="s">
        <v>563</v>
      </c>
      <c r="L64" s="405" t="s">
        <v>568</v>
      </c>
      <c r="M64" s="405" t="s">
        <v>568</v>
      </c>
      <c r="N64" s="407" t="s">
        <v>193</v>
      </c>
      <c r="O64" s="408" t="s">
        <v>568</v>
      </c>
      <c r="P64" s="407"/>
      <c r="Q64" s="408"/>
      <c r="R64" s="408"/>
      <c r="S64" s="407" t="s">
        <v>247</v>
      </c>
      <c r="T64" s="408" t="s">
        <v>568</v>
      </c>
      <c r="U64" s="407" t="s">
        <v>275</v>
      </c>
      <c r="V64" s="408" t="s">
        <v>568</v>
      </c>
      <c r="W64" s="407" t="s">
        <v>306</v>
      </c>
      <c r="X64" s="408" t="s">
        <v>568</v>
      </c>
      <c r="Y64" s="335" t="s">
        <v>11657</v>
      </c>
      <c r="Z64" s="408" t="s">
        <v>568</v>
      </c>
      <c r="AA64" s="397" t="s">
        <v>11731</v>
      </c>
      <c r="AB64" s="403" t="s">
        <v>568</v>
      </c>
      <c r="AC64" s="407" t="s">
        <v>346</v>
      </c>
      <c r="AD64" s="408" t="s">
        <v>568</v>
      </c>
      <c r="AE64" s="407" t="s">
        <v>357</v>
      </c>
      <c r="AF64" s="403" t="s">
        <v>568</v>
      </c>
      <c r="AG64" s="371" t="s">
        <v>8086</v>
      </c>
      <c r="AH64" s="403" t="s">
        <v>568</v>
      </c>
      <c r="AI64" s="394" t="s">
        <v>11608</v>
      </c>
      <c r="AJ64" s="409" t="s">
        <v>568</v>
      </c>
      <c r="AK64" s="394" t="s">
        <v>384</v>
      </c>
      <c r="AL64" s="406" t="s">
        <v>568</v>
      </c>
      <c r="AM64" s="407" t="s">
        <v>386</v>
      </c>
      <c r="AN64" s="403" t="s">
        <v>568</v>
      </c>
      <c r="AO64" s="373" t="s">
        <v>8089</v>
      </c>
      <c r="AP64" s="406" t="s">
        <v>568</v>
      </c>
      <c r="AQ64" s="406" t="s">
        <v>568</v>
      </c>
      <c r="AR64" s="373" t="s">
        <v>8669</v>
      </c>
      <c r="AS64" s="410" t="s">
        <v>568</v>
      </c>
      <c r="AT64" s="374" t="s">
        <v>413</v>
      </c>
      <c r="AU64" s="406" t="s">
        <v>568</v>
      </c>
      <c r="AV64" s="374" t="s">
        <v>414</v>
      </c>
      <c r="AW64" s="406" t="s">
        <v>568</v>
      </c>
      <c r="AX64" s="371" t="s">
        <v>8088</v>
      </c>
      <c r="AY64" s="406" t="s">
        <v>568</v>
      </c>
      <c r="AZ64" s="407" t="s">
        <v>568</v>
      </c>
      <c r="BA64" s="408" t="s">
        <v>568</v>
      </c>
    </row>
    <row r="65" spans="2:53" x14ac:dyDescent="0.25">
      <c r="B65" s="377">
        <f t="shared" si="8"/>
        <v>0</v>
      </c>
      <c r="C65" s="378">
        <f t="shared" si="3"/>
        <v>0</v>
      </c>
      <c r="D65" s="379">
        <f t="shared" si="4"/>
        <v>0</v>
      </c>
      <c r="E65" s="380">
        <f t="shared" si="5"/>
        <v>0</v>
      </c>
      <c r="F65" s="381">
        <f t="shared" si="6"/>
        <v>0</v>
      </c>
      <c r="G65" s="382">
        <f t="shared" si="7"/>
        <v>0</v>
      </c>
      <c r="H65" t="s">
        <v>11708</v>
      </c>
      <c r="I65" s="405" t="s">
        <v>568</v>
      </c>
      <c r="J65" s="405" t="s">
        <v>568</v>
      </c>
      <c r="K65" s="394" t="s">
        <v>563</v>
      </c>
      <c r="L65" s="405" t="s">
        <v>568</v>
      </c>
      <c r="M65" s="405" t="s">
        <v>568</v>
      </c>
      <c r="N65" s="407" t="s">
        <v>193</v>
      </c>
      <c r="O65" s="408" t="s">
        <v>568</v>
      </c>
      <c r="P65" s="407"/>
      <c r="Q65" s="408"/>
      <c r="R65" s="408"/>
      <c r="S65" s="407" t="s">
        <v>247</v>
      </c>
      <c r="T65" s="408" t="s">
        <v>568</v>
      </c>
      <c r="U65" s="407" t="s">
        <v>275</v>
      </c>
      <c r="V65" s="408" t="s">
        <v>568</v>
      </c>
      <c r="W65" s="407" t="s">
        <v>306</v>
      </c>
      <c r="X65" s="408" t="s">
        <v>568</v>
      </c>
      <c r="Y65" s="335" t="s">
        <v>11657</v>
      </c>
      <c r="Z65" s="408" t="s">
        <v>568</v>
      </c>
      <c r="AA65" s="397" t="s">
        <v>11731</v>
      </c>
      <c r="AB65" s="403" t="s">
        <v>568</v>
      </c>
      <c r="AC65" s="407" t="s">
        <v>346</v>
      </c>
      <c r="AD65" s="408" t="s">
        <v>568</v>
      </c>
      <c r="AE65" s="407" t="s">
        <v>357</v>
      </c>
      <c r="AF65" s="403" t="s">
        <v>568</v>
      </c>
      <c r="AG65" s="371" t="s">
        <v>8086</v>
      </c>
      <c r="AH65" s="403" t="s">
        <v>568</v>
      </c>
      <c r="AI65" s="394" t="s">
        <v>11608</v>
      </c>
      <c r="AJ65" s="409" t="s">
        <v>568</v>
      </c>
      <c r="AK65" s="394" t="s">
        <v>384</v>
      </c>
      <c r="AL65" s="406" t="s">
        <v>568</v>
      </c>
      <c r="AM65" s="407" t="s">
        <v>386</v>
      </c>
      <c r="AN65" s="403" t="s">
        <v>568</v>
      </c>
      <c r="AO65" s="373" t="s">
        <v>8089</v>
      </c>
      <c r="AP65" s="406" t="s">
        <v>568</v>
      </c>
      <c r="AQ65" s="406" t="s">
        <v>568</v>
      </c>
      <c r="AR65" s="373" t="s">
        <v>8669</v>
      </c>
      <c r="AS65" s="410" t="s">
        <v>568</v>
      </c>
      <c r="AT65" s="374" t="s">
        <v>413</v>
      </c>
      <c r="AU65" s="406" t="s">
        <v>568</v>
      </c>
      <c r="AV65" s="374" t="s">
        <v>414</v>
      </c>
      <c r="AW65" s="406" t="s">
        <v>568</v>
      </c>
      <c r="AX65" s="371" t="s">
        <v>8088</v>
      </c>
      <c r="AY65" s="406" t="s">
        <v>568</v>
      </c>
      <c r="AZ65" s="407" t="s">
        <v>568</v>
      </c>
      <c r="BA65" s="408" t="s">
        <v>568</v>
      </c>
    </row>
    <row r="66" spans="2:53" x14ac:dyDescent="0.25">
      <c r="B66" s="377">
        <f t="shared" si="8"/>
        <v>0</v>
      </c>
      <c r="C66" s="378">
        <f t="shared" si="3"/>
        <v>0</v>
      </c>
      <c r="D66" s="379">
        <f t="shared" si="4"/>
        <v>0</v>
      </c>
      <c r="E66" s="380">
        <f t="shared" si="5"/>
        <v>0</v>
      </c>
      <c r="F66" s="381">
        <f t="shared" si="6"/>
        <v>0</v>
      </c>
      <c r="G66" s="382">
        <f t="shared" si="7"/>
        <v>0</v>
      </c>
      <c r="H66" t="s">
        <v>11708</v>
      </c>
      <c r="I66" s="405" t="s">
        <v>568</v>
      </c>
      <c r="J66" s="405" t="s">
        <v>568</v>
      </c>
      <c r="K66" s="394" t="s">
        <v>563</v>
      </c>
      <c r="L66" s="405" t="s">
        <v>568</v>
      </c>
      <c r="M66" s="405" t="s">
        <v>568</v>
      </c>
      <c r="N66" s="407" t="s">
        <v>193</v>
      </c>
      <c r="O66" s="408" t="s">
        <v>568</v>
      </c>
      <c r="P66" s="407"/>
      <c r="Q66" s="408"/>
      <c r="R66" s="408"/>
      <c r="S66" s="407" t="s">
        <v>247</v>
      </c>
      <c r="T66" s="408" t="s">
        <v>568</v>
      </c>
      <c r="U66" s="407" t="s">
        <v>275</v>
      </c>
      <c r="V66" s="408" t="s">
        <v>568</v>
      </c>
      <c r="W66" s="407" t="s">
        <v>306</v>
      </c>
      <c r="X66" s="408" t="s">
        <v>568</v>
      </c>
      <c r="Y66" s="335" t="s">
        <v>11657</v>
      </c>
      <c r="Z66" s="408" t="s">
        <v>568</v>
      </c>
      <c r="AA66" s="397" t="s">
        <v>11731</v>
      </c>
      <c r="AB66" s="403" t="s">
        <v>568</v>
      </c>
      <c r="AC66" s="407" t="s">
        <v>346</v>
      </c>
      <c r="AD66" s="408" t="s">
        <v>568</v>
      </c>
      <c r="AE66" s="407" t="s">
        <v>357</v>
      </c>
      <c r="AF66" s="403" t="s">
        <v>568</v>
      </c>
      <c r="AG66" s="371" t="s">
        <v>8086</v>
      </c>
      <c r="AH66" s="403" t="s">
        <v>568</v>
      </c>
      <c r="AI66" s="394" t="s">
        <v>11608</v>
      </c>
      <c r="AJ66" s="409" t="s">
        <v>568</v>
      </c>
      <c r="AK66" s="394" t="s">
        <v>384</v>
      </c>
      <c r="AL66" s="406" t="s">
        <v>568</v>
      </c>
      <c r="AM66" s="407" t="s">
        <v>386</v>
      </c>
      <c r="AN66" s="403" t="s">
        <v>568</v>
      </c>
      <c r="AO66" s="373" t="s">
        <v>8089</v>
      </c>
      <c r="AP66" s="406" t="s">
        <v>568</v>
      </c>
      <c r="AQ66" s="406" t="s">
        <v>568</v>
      </c>
      <c r="AR66" s="373" t="s">
        <v>8669</v>
      </c>
      <c r="AS66" s="410" t="s">
        <v>568</v>
      </c>
      <c r="AT66" s="374" t="s">
        <v>413</v>
      </c>
      <c r="AU66" s="406" t="s">
        <v>568</v>
      </c>
      <c r="AV66" s="374" t="s">
        <v>414</v>
      </c>
      <c r="AW66" s="406" t="s">
        <v>568</v>
      </c>
      <c r="AX66" s="371" t="s">
        <v>8088</v>
      </c>
      <c r="AY66" s="406" t="s">
        <v>568</v>
      </c>
      <c r="AZ66" s="407" t="s">
        <v>568</v>
      </c>
      <c r="BA66" s="408" t="s">
        <v>568</v>
      </c>
    </row>
    <row r="67" spans="2:53" x14ac:dyDescent="0.25">
      <c r="B67" s="377">
        <f t="shared" si="8"/>
        <v>0</v>
      </c>
      <c r="C67" s="378">
        <f t="shared" si="3"/>
        <v>0</v>
      </c>
      <c r="D67" s="379">
        <f t="shared" si="4"/>
        <v>0</v>
      </c>
      <c r="E67" s="380">
        <f t="shared" si="5"/>
        <v>0</v>
      </c>
      <c r="F67" s="381">
        <f t="shared" si="6"/>
        <v>0</v>
      </c>
      <c r="G67" s="382">
        <f t="shared" si="7"/>
        <v>0</v>
      </c>
      <c r="H67" t="s">
        <v>11708</v>
      </c>
      <c r="I67" s="405" t="s">
        <v>568</v>
      </c>
      <c r="J67" s="405" t="s">
        <v>568</v>
      </c>
      <c r="K67" s="394" t="s">
        <v>563</v>
      </c>
      <c r="L67" s="405" t="s">
        <v>568</v>
      </c>
      <c r="M67" s="405" t="s">
        <v>568</v>
      </c>
      <c r="N67" s="407" t="s">
        <v>193</v>
      </c>
      <c r="O67" s="408" t="s">
        <v>568</v>
      </c>
      <c r="P67" s="407"/>
      <c r="Q67" s="408"/>
      <c r="R67" s="408"/>
      <c r="S67" s="407" t="s">
        <v>247</v>
      </c>
      <c r="T67" s="408" t="s">
        <v>568</v>
      </c>
      <c r="U67" s="407" t="s">
        <v>275</v>
      </c>
      <c r="V67" s="408" t="s">
        <v>568</v>
      </c>
      <c r="W67" s="407" t="s">
        <v>306</v>
      </c>
      <c r="X67" s="408" t="s">
        <v>568</v>
      </c>
      <c r="Y67" s="335" t="s">
        <v>11657</v>
      </c>
      <c r="Z67" s="408" t="s">
        <v>568</v>
      </c>
      <c r="AA67" s="397" t="s">
        <v>11731</v>
      </c>
      <c r="AB67" s="403" t="s">
        <v>568</v>
      </c>
      <c r="AC67" s="407" t="s">
        <v>346</v>
      </c>
      <c r="AD67" s="408" t="s">
        <v>568</v>
      </c>
      <c r="AE67" s="407" t="s">
        <v>357</v>
      </c>
      <c r="AF67" s="403" t="s">
        <v>568</v>
      </c>
      <c r="AG67" s="371" t="s">
        <v>8086</v>
      </c>
      <c r="AH67" s="403" t="s">
        <v>568</v>
      </c>
      <c r="AI67" s="394" t="s">
        <v>11608</v>
      </c>
      <c r="AJ67" s="409" t="s">
        <v>568</v>
      </c>
      <c r="AK67" s="394" t="s">
        <v>384</v>
      </c>
      <c r="AL67" s="406" t="s">
        <v>568</v>
      </c>
      <c r="AM67" s="407" t="s">
        <v>386</v>
      </c>
      <c r="AN67" s="403" t="s">
        <v>568</v>
      </c>
      <c r="AO67" s="373" t="s">
        <v>8089</v>
      </c>
      <c r="AP67" s="406" t="s">
        <v>568</v>
      </c>
      <c r="AQ67" s="406" t="s">
        <v>568</v>
      </c>
      <c r="AR67" s="373" t="s">
        <v>8669</v>
      </c>
      <c r="AS67" s="410" t="s">
        <v>568</v>
      </c>
      <c r="AT67" s="374" t="s">
        <v>413</v>
      </c>
      <c r="AU67" s="406" t="s">
        <v>568</v>
      </c>
      <c r="AV67" s="374" t="s">
        <v>414</v>
      </c>
      <c r="AW67" s="406" t="s">
        <v>568</v>
      </c>
      <c r="AX67" s="371" t="s">
        <v>8088</v>
      </c>
      <c r="AY67" s="406" t="s">
        <v>568</v>
      </c>
      <c r="AZ67" s="407" t="s">
        <v>568</v>
      </c>
      <c r="BA67" s="408" t="s">
        <v>568</v>
      </c>
    </row>
    <row r="68" spans="2:53" x14ac:dyDescent="0.25">
      <c r="B68" s="377">
        <f t="shared" si="8"/>
        <v>0</v>
      </c>
      <c r="C68" s="378">
        <f t="shared" si="3"/>
        <v>0</v>
      </c>
      <c r="D68" s="379">
        <f t="shared" si="4"/>
        <v>0</v>
      </c>
      <c r="E68" s="380">
        <f t="shared" si="5"/>
        <v>0</v>
      </c>
      <c r="F68" s="381">
        <f t="shared" si="6"/>
        <v>0</v>
      </c>
      <c r="G68" s="382">
        <f t="shared" si="7"/>
        <v>0</v>
      </c>
      <c r="H68" t="s">
        <v>11708</v>
      </c>
      <c r="I68" s="405" t="s">
        <v>568</v>
      </c>
      <c r="J68" s="405" t="s">
        <v>568</v>
      </c>
      <c r="K68" s="394" t="s">
        <v>563</v>
      </c>
      <c r="L68" s="405" t="s">
        <v>568</v>
      </c>
      <c r="M68" s="405" t="s">
        <v>568</v>
      </c>
      <c r="N68" s="407" t="s">
        <v>193</v>
      </c>
      <c r="O68" s="408" t="s">
        <v>568</v>
      </c>
      <c r="P68" s="407"/>
      <c r="Q68" s="408"/>
      <c r="R68" s="408"/>
      <c r="S68" s="407" t="s">
        <v>247</v>
      </c>
      <c r="T68" s="408" t="s">
        <v>568</v>
      </c>
      <c r="U68" s="407" t="s">
        <v>275</v>
      </c>
      <c r="V68" s="408" t="s">
        <v>568</v>
      </c>
      <c r="W68" s="407" t="s">
        <v>306</v>
      </c>
      <c r="X68" s="408" t="s">
        <v>568</v>
      </c>
      <c r="Y68" s="335" t="s">
        <v>11657</v>
      </c>
      <c r="Z68" s="408" t="s">
        <v>568</v>
      </c>
      <c r="AA68" s="397" t="s">
        <v>11731</v>
      </c>
      <c r="AB68" s="403" t="s">
        <v>568</v>
      </c>
      <c r="AC68" s="407" t="s">
        <v>346</v>
      </c>
      <c r="AD68" s="408" t="s">
        <v>568</v>
      </c>
      <c r="AE68" s="407" t="s">
        <v>357</v>
      </c>
      <c r="AF68" s="403" t="s">
        <v>568</v>
      </c>
      <c r="AG68" s="371" t="s">
        <v>8086</v>
      </c>
      <c r="AH68" s="403" t="s">
        <v>568</v>
      </c>
      <c r="AI68" s="394" t="s">
        <v>11608</v>
      </c>
      <c r="AJ68" s="409" t="s">
        <v>568</v>
      </c>
      <c r="AK68" s="394" t="s">
        <v>384</v>
      </c>
      <c r="AL68" s="406" t="s">
        <v>568</v>
      </c>
      <c r="AM68" s="407" t="s">
        <v>386</v>
      </c>
      <c r="AN68" s="403" t="s">
        <v>568</v>
      </c>
      <c r="AO68" s="373" t="s">
        <v>8089</v>
      </c>
      <c r="AP68" s="406" t="s">
        <v>568</v>
      </c>
      <c r="AQ68" s="406" t="s">
        <v>568</v>
      </c>
      <c r="AR68" s="373" t="s">
        <v>8669</v>
      </c>
      <c r="AS68" s="410" t="s">
        <v>568</v>
      </c>
      <c r="AT68" s="374" t="s">
        <v>413</v>
      </c>
      <c r="AU68" s="406" t="s">
        <v>568</v>
      </c>
      <c r="AV68" s="374" t="s">
        <v>414</v>
      </c>
      <c r="AW68" s="406" t="s">
        <v>568</v>
      </c>
      <c r="AX68" s="371" t="s">
        <v>8088</v>
      </c>
      <c r="AY68" s="406" t="s">
        <v>568</v>
      </c>
      <c r="AZ68" s="407" t="s">
        <v>568</v>
      </c>
      <c r="BA68" s="408" t="s">
        <v>568</v>
      </c>
    </row>
    <row r="69" spans="2:53" x14ac:dyDescent="0.25">
      <c r="B69" s="377">
        <f t="shared" si="8"/>
        <v>0</v>
      </c>
      <c r="C69" s="378">
        <f t="shared" si="3"/>
        <v>0</v>
      </c>
      <c r="D69" s="379">
        <f t="shared" si="4"/>
        <v>0</v>
      </c>
      <c r="E69" s="380">
        <f t="shared" si="5"/>
        <v>0</v>
      </c>
      <c r="F69" s="381">
        <f t="shared" si="6"/>
        <v>0</v>
      </c>
      <c r="G69" s="382">
        <f t="shared" si="7"/>
        <v>0</v>
      </c>
      <c r="H69" t="s">
        <v>11708</v>
      </c>
      <c r="I69" s="405" t="s">
        <v>568</v>
      </c>
      <c r="J69" s="405" t="s">
        <v>568</v>
      </c>
      <c r="K69" s="394" t="s">
        <v>563</v>
      </c>
      <c r="L69" s="405" t="s">
        <v>568</v>
      </c>
      <c r="M69" s="405" t="s">
        <v>568</v>
      </c>
      <c r="N69" s="407" t="s">
        <v>193</v>
      </c>
      <c r="O69" s="408" t="s">
        <v>568</v>
      </c>
      <c r="P69" s="407"/>
      <c r="Q69" s="408"/>
      <c r="R69" s="408"/>
      <c r="S69" s="407" t="s">
        <v>247</v>
      </c>
      <c r="T69" s="408" t="s">
        <v>568</v>
      </c>
      <c r="U69" s="407" t="s">
        <v>275</v>
      </c>
      <c r="V69" s="408" t="s">
        <v>568</v>
      </c>
      <c r="W69" s="407" t="s">
        <v>306</v>
      </c>
      <c r="X69" s="408" t="s">
        <v>568</v>
      </c>
      <c r="Y69" s="335" t="s">
        <v>11657</v>
      </c>
      <c r="Z69" s="408" t="s">
        <v>568</v>
      </c>
      <c r="AA69" s="397" t="s">
        <v>11731</v>
      </c>
      <c r="AB69" s="403" t="s">
        <v>568</v>
      </c>
      <c r="AC69" s="407" t="s">
        <v>346</v>
      </c>
      <c r="AD69" s="408" t="s">
        <v>568</v>
      </c>
      <c r="AE69" s="407" t="s">
        <v>357</v>
      </c>
      <c r="AF69" s="403" t="s">
        <v>568</v>
      </c>
      <c r="AG69" s="371" t="s">
        <v>8086</v>
      </c>
      <c r="AH69" s="403" t="s">
        <v>568</v>
      </c>
      <c r="AI69" s="394" t="s">
        <v>11608</v>
      </c>
      <c r="AJ69" s="409" t="s">
        <v>568</v>
      </c>
      <c r="AK69" s="394" t="s">
        <v>384</v>
      </c>
      <c r="AL69" s="406" t="s">
        <v>568</v>
      </c>
      <c r="AM69" s="407" t="s">
        <v>386</v>
      </c>
      <c r="AN69" s="403" t="s">
        <v>568</v>
      </c>
      <c r="AO69" s="373" t="s">
        <v>8089</v>
      </c>
      <c r="AP69" s="406" t="s">
        <v>568</v>
      </c>
      <c r="AQ69" s="406" t="s">
        <v>568</v>
      </c>
      <c r="AR69" s="373" t="s">
        <v>8669</v>
      </c>
      <c r="AS69" s="410" t="s">
        <v>568</v>
      </c>
      <c r="AT69" s="374" t="s">
        <v>413</v>
      </c>
      <c r="AU69" s="406" t="s">
        <v>568</v>
      </c>
      <c r="AV69" s="374" t="s">
        <v>414</v>
      </c>
      <c r="AW69" s="406" t="s">
        <v>568</v>
      </c>
      <c r="AX69" s="371" t="s">
        <v>8088</v>
      </c>
      <c r="AY69" s="406" t="s">
        <v>568</v>
      </c>
      <c r="AZ69" s="407" t="s">
        <v>568</v>
      </c>
      <c r="BA69" s="408" t="s">
        <v>568</v>
      </c>
    </row>
    <row r="70" spans="2:53" x14ac:dyDescent="0.25">
      <c r="B70" s="377">
        <f t="shared" si="8"/>
        <v>0</v>
      </c>
      <c r="C70" s="378">
        <f t="shared" si="3"/>
        <v>0</v>
      </c>
      <c r="D70" s="379">
        <f t="shared" si="4"/>
        <v>0</v>
      </c>
      <c r="E70" s="380">
        <f t="shared" si="5"/>
        <v>0</v>
      </c>
      <c r="F70" s="381">
        <f t="shared" si="6"/>
        <v>0</v>
      </c>
      <c r="G70" s="382">
        <f t="shared" si="7"/>
        <v>0</v>
      </c>
    </row>
    <row r="71" spans="2:53" x14ac:dyDescent="0.25">
      <c r="B71" s="377">
        <f t="shared" si="8"/>
        <v>0</v>
      </c>
      <c r="C71" s="378">
        <f t="shared" si="3"/>
        <v>0</v>
      </c>
      <c r="D71" s="379">
        <f t="shared" si="4"/>
        <v>0</v>
      </c>
      <c r="E71" s="380">
        <f t="shared" si="5"/>
        <v>0</v>
      </c>
      <c r="F71" s="381">
        <f t="shared" si="6"/>
        <v>0</v>
      </c>
      <c r="G71" s="382">
        <f t="shared" si="7"/>
        <v>0</v>
      </c>
    </row>
    <row r="72" spans="2:53" x14ac:dyDescent="0.25">
      <c r="B72" s="377">
        <f t="shared" si="8"/>
        <v>0</v>
      </c>
      <c r="C72" s="378">
        <f t="shared" si="3"/>
        <v>0</v>
      </c>
      <c r="D72" s="379">
        <f t="shared" si="4"/>
        <v>0</v>
      </c>
      <c r="E72" s="380">
        <f t="shared" si="5"/>
        <v>0</v>
      </c>
      <c r="F72" s="381">
        <f t="shared" si="6"/>
        <v>0</v>
      </c>
      <c r="G72" s="382">
        <f t="shared" si="7"/>
        <v>0</v>
      </c>
    </row>
    <row r="73" spans="2:53" x14ac:dyDescent="0.25">
      <c r="B73" s="377">
        <f t="shared" si="8"/>
        <v>0</v>
      </c>
      <c r="C73" s="378">
        <f t="shared" si="3"/>
        <v>0</v>
      </c>
      <c r="D73" s="379">
        <f t="shared" si="4"/>
        <v>0</v>
      </c>
      <c r="E73" s="380">
        <f t="shared" si="5"/>
        <v>0</v>
      </c>
      <c r="F73" s="381">
        <f t="shared" si="6"/>
        <v>0</v>
      </c>
      <c r="G73" s="382">
        <f t="shared" si="7"/>
        <v>0</v>
      </c>
    </row>
    <row r="74" spans="2:53" x14ac:dyDescent="0.25">
      <c r="B74" s="377">
        <f t="shared" si="8"/>
        <v>0</v>
      </c>
      <c r="C74" s="378">
        <f t="shared" si="3"/>
        <v>0</v>
      </c>
      <c r="D74" s="379">
        <f t="shared" si="4"/>
        <v>0</v>
      </c>
      <c r="E74" s="380">
        <f t="shared" si="5"/>
        <v>0</v>
      </c>
      <c r="F74" s="381">
        <f t="shared" si="6"/>
        <v>0</v>
      </c>
      <c r="G74" s="382">
        <f t="shared" si="7"/>
        <v>0</v>
      </c>
    </row>
    <row r="75" spans="2:53" x14ac:dyDescent="0.25">
      <c r="B75" s="377">
        <f t="shared" si="8"/>
        <v>0</v>
      </c>
      <c r="C75" s="378">
        <f t="shared" si="3"/>
        <v>0</v>
      </c>
      <c r="D75" s="379">
        <f t="shared" si="4"/>
        <v>0</v>
      </c>
      <c r="E75" s="380">
        <f t="shared" si="5"/>
        <v>0</v>
      </c>
      <c r="F75" s="381">
        <f t="shared" si="6"/>
        <v>0</v>
      </c>
      <c r="G75" s="382">
        <f t="shared" si="7"/>
        <v>0</v>
      </c>
    </row>
    <row r="76" spans="2:53" x14ac:dyDescent="0.25">
      <c r="B76" s="377">
        <f t="shared" si="8"/>
        <v>0</v>
      </c>
      <c r="C76" s="378">
        <f t="shared" si="3"/>
        <v>0</v>
      </c>
      <c r="D76" s="379">
        <f t="shared" si="4"/>
        <v>0</v>
      </c>
      <c r="E76" s="380">
        <f t="shared" si="5"/>
        <v>0</v>
      </c>
      <c r="F76" s="381">
        <f t="shared" si="6"/>
        <v>0</v>
      </c>
      <c r="G76" s="382">
        <f t="shared" si="7"/>
        <v>0</v>
      </c>
    </row>
    <row r="77" spans="2:53" x14ac:dyDescent="0.25">
      <c r="B77" s="377">
        <f t="shared" si="8"/>
        <v>0</v>
      </c>
      <c r="C77" s="378">
        <f t="shared" si="3"/>
        <v>0</v>
      </c>
      <c r="D77" s="379">
        <f t="shared" si="4"/>
        <v>0</v>
      </c>
      <c r="E77" s="380">
        <f t="shared" si="5"/>
        <v>0</v>
      </c>
      <c r="F77" s="381">
        <f t="shared" si="6"/>
        <v>0</v>
      </c>
      <c r="G77" s="382">
        <f t="shared" si="7"/>
        <v>0</v>
      </c>
    </row>
    <row r="78" spans="2:53" x14ac:dyDescent="0.25">
      <c r="B78" s="377">
        <f t="shared" si="8"/>
        <v>0</v>
      </c>
      <c r="C78" s="378">
        <f t="shared" si="3"/>
        <v>0</v>
      </c>
      <c r="D78" s="379">
        <f t="shared" si="4"/>
        <v>0</v>
      </c>
      <c r="E78" s="380">
        <f t="shared" si="5"/>
        <v>0</v>
      </c>
      <c r="F78" s="381">
        <f t="shared" si="6"/>
        <v>0</v>
      </c>
      <c r="G78" s="382">
        <f t="shared" si="7"/>
        <v>0</v>
      </c>
    </row>
    <row r="79" spans="2:53" x14ac:dyDescent="0.25">
      <c r="B79" s="377">
        <f t="shared" si="8"/>
        <v>0</v>
      </c>
      <c r="C79" s="378">
        <f t="shared" si="3"/>
        <v>0</v>
      </c>
      <c r="D79" s="379">
        <f t="shared" si="4"/>
        <v>0</v>
      </c>
      <c r="E79" s="380">
        <f t="shared" si="5"/>
        <v>0</v>
      </c>
      <c r="F79" s="381">
        <f t="shared" si="6"/>
        <v>0</v>
      </c>
      <c r="G79" s="382">
        <f t="shared" si="7"/>
        <v>0</v>
      </c>
    </row>
    <row r="80" spans="2:53" x14ac:dyDescent="0.25">
      <c r="B80" s="377">
        <f t="shared" si="8"/>
        <v>0</v>
      </c>
      <c r="C80" s="378">
        <f t="shared" si="3"/>
        <v>0</v>
      </c>
      <c r="D80" s="379">
        <f t="shared" si="4"/>
        <v>0</v>
      </c>
      <c r="E80" s="380">
        <f t="shared" si="5"/>
        <v>0</v>
      </c>
      <c r="F80" s="381">
        <f t="shared" si="6"/>
        <v>0</v>
      </c>
      <c r="G80" s="382">
        <f t="shared" si="7"/>
        <v>0</v>
      </c>
    </row>
    <row r="81" spans="2:7" x14ac:dyDescent="0.25">
      <c r="B81" s="377">
        <f t="shared" si="8"/>
        <v>0</v>
      </c>
      <c r="C81" s="378">
        <f t="shared" si="3"/>
        <v>0</v>
      </c>
      <c r="D81" s="379">
        <f t="shared" si="4"/>
        <v>0</v>
      </c>
      <c r="E81" s="380">
        <f t="shared" si="5"/>
        <v>0</v>
      </c>
      <c r="F81" s="381">
        <f t="shared" si="6"/>
        <v>0</v>
      </c>
      <c r="G81" s="382">
        <f t="shared" si="7"/>
        <v>0</v>
      </c>
    </row>
    <row r="82" spans="2:7" x14ac:dyDescent="0.25">
      <c r="B82" s="377">
        <f t="shared" si="8"/>
        <v>0</v>
      </c>
      <c r="C82" s="378">
        <f t="shared" si="3"/>
        <v>0</v>
      </c>
      <c r="D82" s="379">
        <f t="shared" si="4"/>
        <v>0</v>
      </c>
      <c r="E82" s="380">
        <f t="shared" si="5"/>
        <v>0</v>
      </c>
      <c r="F82" s="381">
        <f t="shared" si="6"/>
        <v>0</v>
      </c>
      <c r="G82" s="382">
        <f t="shared" si="7"/>
        <v>0</v>
      </c>
    </row>
    <row r="83" spans="2:7" x14ac:dyDescent="0.25">
      <c r="B83" s="377">
        <f t="shared" si="8"/>
        <v>0</v>
      </c>
      <c r="C83" s="378">
        <f t="shared" si="3"/>
        <v>0</v>
      </c>
      <c r="D83" s="379">
        <f t="shared" si="4"/>
        <v>0</v>
      </c>
      <c r="E83" s="380">
        <f t="shared" si="5"/>
        <v>0</v>
      </c>
      <c r="F83" s="381">
        <f t="shared" si="6"/>
        <v>0</v>
      </c>
      <c r="G83" s="382">
        <f t="shared" si="7"/>
        <v>0</v>
      </c>
    </row>
    <row r="84" spans="2:7" x14ac:dyDescent="0.25">
      <c r="B84" s="377">
        <f t="shared" si="8"/>
        <v>0</v>
      </c>
      <c r="C84" s="378">
        <f t="shared" si="3"/>
        <v>0</v>
      </c>
      <c r="D84" s="379">
        <f t="shared" si="4"/>
        <v>0</v>
      </c>
      <c r="E84" s="380">
        <f t="shared" si="5"/>
        <v>0</v>
      </c>
      <c r="F84" s="381">
        <f t="shared" si="6"/>
        <v>0</v>
      </c>
      <c r="G84" s="382">
        <f t="shared" si="7"/>
        <v>0</v>
      </c>
    </row>
    <row r="85" spans="2:7" x14ac:dyDescent="0.25">
      <c r="B85" s="377">
        <f t="shared" si="8"/>
        <v>0</v>
      </c>
      <c r="C85" s="378">
        <f t="shared" si="3"/>
        <v>0</v>
      </c>
      <c r="D85" s="379">
        <f t="shared" si="4"/>
        <v>0</v>
      </c>
      <c r="E85" s="380">
        <f t="shared" si="5"/>
        <v>0</v>
      </c>
      <c r="F85" s="381">
        <f t="shared" si="6"/>
        <v>0</v>
      </c>
      <c r="G85" s="382">
        <f t="shared" si="7"/>
        <v>0</v>
      </c>
    </row>
    <row r="86" spans="2:7" x14ac:dyDescent="0.25">
      <c r="B86" s="377">
        <f t="shared" si="8"/>
        <v>0</v>
      </c>
      <c r="C86" s="378">
        <f t="shared" si="3"/>
        <v>0</v>
      </c>
      <c r="D86" s="379">
        <f t="shared" si="4"/>
        <v>0</v>
      </c>
      <c r="E86" s="380">
        <f t="shared" si="5"/>
        <v>0</v>
      </c>
      <c r="F86" s="381">
        <f t="shared" si="6"/>
        <v>0</v>
      </c>
      <c r="G86" s="382">
        <f t="shared" si="7"/>
        <v>0</v>
      </c>
    </row>
    <row r="87" spans="2:7" x14ac:dyDescent="0.25">
      <c r="B87" s="377">
        <f t="shared" si="8"/>
        <v>0</v>
      </c>
      <c r="C87" s="378">
        <f t="shared" si="3"/>
        <v>0</v>
      </c>
      <c r="D87" s="379">
        <f t="shared" si="4"/>
        <v>0</v>
      </c>
      <c r="E87" s="380">
        <f t="shared" si="5"/>
        <v>0</v>
      </c>
      <c r="F87" s="381">
        <f t="shared" si="6"/>
        <v>0</v>
      </c>
      <c r="G87" s="382">
        <f t="shared" si="7"/>
        <v>0</v>
      </c>
    </row>
    <row r="88" spans="2:7" x14ac:dyDescent="0.25">
      <c r="B88" s="377">
        <f t="shared" ref="B88:B89" si="9">IF($B$1=H68,I68,IF($B$1=K68,L68,IF($B$1=N68,O68,IF($B$1=P68,Q68,IF($B$1=S68,T68,IF($B$1=U68,V68,IF($B$1=W68,X68,IF($B$1=Y68,Z68,IF($B$1=AA68,AB68,IF($B$1=AC68,AD68,IF($B$1=AE68,AF68,IF($B$1=AG68,AH68,IF($B$1=AI68,AJ68,IF($B$1=AK68,AL68,IF($B$1=AM68,AN68,IF($B$1=AO68,AP68,IF($B$1=AQ68,AR68,IF($B$1=AW68,AX68,IF($B$1=AY68,AZ68)))))))))))))))))))</f>
        <v>0</v>
      </c>
      <c r="C88" s="378">
        <f t="shared" ref="C88:C89" si="10">IF($C$1=H68,I68,IF($C$1=K68,L68,IF($C$1=N68,O68,IF($C$1=P68,Q68,IF($C$1=S68,T68,IF($C$1=U68,V68,IF($C$1=W68,X68,IF($C$1=Y68,Z68,IF($C$1=AA68,AB68,IF($C$1=AC68,AD69,IF($C$1=AE68,AF68,IF($C$1=AG68,AH68,IF($C$1=AI68,AJ68,IF($C$1=AK68,AL68,IF($C$1=AM68,AN68,IF($C$1=AO68,AP68,IF($C$1=AQ68,AR68,IF($C$1=AW68,AX68,IF($C$1=AY68,AZ68)))))))))))))))))))</f>
        <v>0</v>
      </c>
      <c r="D88" s="379">
        <f t="shared" ref="D88:D89" si="11">IF($D$1=H68,I68,IF($D$1=K68,L68,IF($D$1=N68,O68,IF($D$1=P68,Q68,IF($D$1=S68,T68,IF($D$1=U68,V68,IF($D$1=W68,X68,IF($D$1=Y68,Z68,IF($D$1=AA68,AB68,IF($D$1=AC68,AD68,IF($D$1=AE68,AF68,IF($D$1=AG68,AH68,IF($D$1=AI68,AJ68,IF($D$1=AK68,AL68,IF($D$1=AM68,AN68,IF($D$1=AO68,AP68,IF($D$1=AQ68,AR68,IF($D$1=AW68,AX68,IF($D$1=AZ68,BA68)))))))))))))))))))</f>
        <v>0</v>
      </c>
      <c r="E88" s="380">
        <f t="shared" ref="E88:E89" si="12">IF($E$1=H68,I68,IF($E$1=K68,L68,IF($E$1=N68,O68,IF($E$1=P68,Q68,IF($E$1=S68,T68,IF($E$1=U68,V68,IF($E$1=W68,X68,IF($E$1=Y68,Z68,IF($E$1=AA68,AB68,IF($E$1=AC68,AD69,IF($E$1=AE68,AF68,IF($E$1=AG68,AH68,IF($E$1=AI68,AJ68,IF($E$1=AK68,AL68,IF($E$1=AM68,AN68,IF($E$1=AO68,AP68,IF($E$1=AQ68,AR68,IF($E$1=AW68,AX68,IF($E$1=AY68,AZ68)))))))))))))))))))</f>
        <v>0</v>
      </c>
      <c r="F88" s="381">
        <f t="shared" ref="F88:F89" si="13">IF($F$1=H68,I68,IF($F$1=K68,L68,IF($F$1=N68,O68,IF($F$1=P68,Q68,IF($F$1=S68,T68,IF($F$1=U68,V68,IF($F$1=W68,X68,IF($F$1=Y68,Z68,IF($F$1=AA68,AB68,IF($F$1=AC68,AD68,IF($F$1=AE68,AF68,IF($F$1=AG68,AH68,IF($F$1=AI68,AJ68,IF($F$1=AK68,AL68,IF($F$1=AM68,AN68,IF($F$1=AO68,AP68,IF($F$1=AQ68,AR68,IF($F$1=AW68,AX68,IF($F$1=AZ68,BA68)))))))))))))))))))</f>
        <v>0</v>
      </c>
      <c r="G88" s="382">
        <f t="shared" ref="G88:G89" si="14">IF($G$1=H68,I68,IF($G$1=K68,L68,IF($G$1=N68,O68,IF($G$1=P68,Q68,IF($G$1=S68,T68,IF($G$1=U68,V68,IF($G$1=W68,X68,IF($G$1=Y68,Z68,IF($G$1=AA68,AB68,IF($G$1=AC68,AD68,IF($G$1=AE68,AF68,IF($G$1=AG68,AH68,IF($G$1=AI68,AJ68,IF($G$1=AK68,AL68,IF($G$1=AM68,AN68,IF($G$1=AO68,AP68,IF($G$1=AQ68,AR68,IF($G$1=AW68,AX68,IF($G$1=AY68,AZ68)))))))))))))))))))</f>
        <v>0</v>
      </c>
    </row>
    <row r="89" spans="2:7" x14ac:dyDescent="0.25">
      <c r="B89" s="377">
        <f t="shared" si="9"/>
        <v>0</v>
      </c>
      <c r="C89" s="378">
        <f t="shared" si="10"/>
        <v>0</v>
      </c>
      <c r="D89" s="379">
        <f t="shared" si="11"/>
        <v>0</v>
      </c>
      <c r="E89" s="380">
        <f t="shared" si="12"/>
        <v>0</v>
      </c>
      <c r="F89" s="381">
        <f t="shared" si="13"/>
        <v>0</v>
      </c>
      <c r="G89" s="382">
        <f t="shared" si="14"/>
        <v>0</v>
      </c>
    </row>
  </sheetData>
  <conditionalFormatting sqref="B25:G89">
    <cfRule type="cellIs" dxfId="7" priority="37" operator="equal">
      <formula>FALSE</formula>
    </cfRule>
  </conditionalFormatting>
  <conditionalFormatting sqref="I6:I45">
    <cfRule type="duplicateValues" dxfId="6" priority="6"/>
  </conditionalFormatting>
  <conditionalFormatting sqref="L6:L63">
    <cfRule type="duplicateValues" dxfId="5" priority="4"/>
  </conditionalFormatting>
  <conditionalFormatting sqref="L62">
    <cfRule type="duplicateValues" dxfId="4" priority="1"/>
  </conditionalFormatting>
  <conditionalFormatting sqref="L62:L63">
    <cfRule type="duplicateValues" dxfId="3" priority="3"/>
    <cfRule type="duplicateValues" dxfId="2" priority="5"/>
  </conditionalFormatting>
  <conditionalFormatting sqref="L63">
    <cfRule type="duplicateValues" dxfId="1" priority="2"/>
  </conditionalFormatting>
  <conditionalFormatting sqref="Z6:Z12">
    <cfRule type="duplicateValues" dxfId="0" priority="7"/>
  </conditionalFormatting>
  <dataValidations count="5">
    <dataValidation type="list" allowBlank="1" showInputMessage="1" showErrorMessage="1" sqref="G2" xr:uid="{00000000-0002-0000-0400-000001000000}">
      <formula1>$G$24:$G$86</formula1>
    </dataValidation>
    <dataValidation type="list" allowBlank="1" showInputMessage="1" showErrorMessage="1" sqref="E2" xr:uid="{00000000-0002-0000-0400-000002000000}">
      <formula1>$E$24:$E$86</formula1>
    </dataValidation>
    <dataValidation type="list" allowBlank="1" showInputMessage="1" showErrorMessage="1" sqref="F2" xr:uid="{00000000-0002-0000-0400-000003000000}">
      <formula1>$F$24:$F$86</formula1>
    </dataValidation>
    <dataValidation type="list" allowBlank="1" showInputMessage="1" showErrorMessage="1" sqref="D2" xr:uid="{00000000-0002-0000-0400-000004000000}">
      <formula1>$D$24:$D$86</formula1>
    </dataValidation>
    <dataValidation type="list" allowBlank="1" showInputMessage="1" showErrorMessage="1" sqref="D1:G1" xr:uid="{00000000-0002-0000-0400-000000000000}">
      <formula1>$A$3:$A$22</formula1>
    </dataValidation>
  </dataValidations>
  <hyperlinks>
    <hyperlink ref="B5" r:id="rId1" display="khr-loen-team1@regionsjaelland.dk" xr:uid="{00000000-0004-0000-0400-000000000000}"/>
    <hyperlink ref="B13" r:id="rId2" display="khr-loen-team8@regionsjaelland.dk" xr:uid="{00000000-0004-0000-0400-000006000000}"/>
    <hyperlink ref="B7" r:id="rId3" xr:uid="{00000000-0004-0000-0400-00000C000000}"/>
    <hyperlink ref="C7" r:id="rId4" xr:uid="{00000000-0004-0000-0400-00000D000000}"/>
    <hyperlink ref="D7" r:id="rId5" xr:uid="{00000000-0004-0000-0400-00000E000000}"/>
    <hyperlink ref="E7" r:id="rId6" xr:uid="{00000000-0004-0000-0400-00000F000000}"/>
    <hyperlink ref="F7" r:id="rId7" xr:uid="{00000000-0004-0000-0400-000010000000}"/>
    <hyperlink ref="G7" r:id="rId8" xr:uid="{00000000-0004-0000-0400-000011000000}"/>
    <hyperlink ref="B23" r:id="rId9" xr:uid="{00000000-0004-0000-0400-000012000000}"/>
    <hyperlink ref="C23" r:id="rId10" xr:uid="{00000000-0004-0000-0400-000013000000}"/>
    <hyperlink ref="D23" r:id="rId11" xr:uid="{00000000-0004-0000-0400-000014000000}"/>
    <hyperlink ref="E23" r:id="rId12" xr:uid="{00000000-0004-0000-0400-000015000000}"/>
    <hyperlink ref="F23" r:id="rId13" xr:uid="{00000000-0004-0000-0400-000016000000}"/>
    <hyperlink ref="G23" r:id="rId14" xr:uid="{00000000-0004-0000-0400-000017000000}"/>
    <hyperlink ref="B22" r:id="rId15" xr:uid="{00000000-0004-0000-0400-000018000000}"/>
    <hyperlink ref="C22" r:id="rId16" xr:uid="{00000000-0004-0000-0400-000019000000}"/>
    <hyperlink ref="D22" r:id="rId17" xr:uid="{00000000-0004-0000-0400-00001A000000}"/>
    <hyperlink ref="E22" r:id="rId18" xr:uid="{00000000-0004-0000-0400-00001B000000}"/>
    <hyperlink ref="F22" r:id="rId19" xr:uid="{00000000-0004-0000-0400-00001C000000}"/>
    <hyperlink ref="G22" r:id="rId20" xr:uid="{00000000-0004-0000-0400-00001D000000}"/>
    <hyperlink ref="B21" r:id="rId21" xr:uid="{00000000-0004-0000-0400-00001E000000}"/>
    <hyperlink ref="C21" r:id="rId22" xr:uid="{00000000-0004-0000-0400-00001F000000}"/>
    <hyperlink ref="D21" r:id="rId23" xr:uid="{00000000-0004-0000-0400-000020000000}"/>
    <hyperlink ref="E21" r:id="rId24" xr:uid="{00000000-0004-0000-0400-000021000000}"/>
    <hyperlink ref="F21" r:id="rId25" xr:uid="{00000000-0004-0000-0400-000022000000}"/>
    <hyperlink ref="G21" r:id="rId26" xr:uid="{00000000-0004-0000-0400-000023000000}"/>
    <hyperlink ref="B8" r:id="rId27" xr:uid="{00000000-0004-0000-0400-000024000000}"/>
    <hyperlink ref="C8" r:id="rId28" xr:uid="{00000000-0004-0000-0400-000025000000}"/>
    <hyperlink ref="D8" r:id="rId29" xr:uid="{00000000-0004-0000-0400-000026000000}"/>
    <hyperlink ref="E8" r:id="rId30" xr:uid="{00000000-0004-0000-0400-000027000000}"/>
    <hyperlink ref="F8" r:id="rId31" xr:uid="{00000000-0004-0000-0400-000028000000}"/>
    <hyperlink ref="G8" r:id="rId32" xr:uid="{00000000-0004-0000-0400-000029000000}"/>
    <hyperlink ref="B14" r:id="rId33" xr:uid="{00000000-0004-0000-0400-00002A000000}"/>
    <hyperlink ref="C14" r:id="rId34" xr:uid="{00000000-0004-0000-0400-00002B000000}"/>
    <hyperlink ref="D14" r:id="rId35" xr:uid="{00000000-0004-0000-0400-00002C000000}"/>
    <hyperlink ref="E14" r:id="rId36" xr:uid="{00000000-0004-0000-0400-00002D000000}"/>
    <hyperlink ref="F14" r:id="rId37" xr:uid="{00000000-0004-0000-0400-00002E000000}"/>
    <hyperlink ref="G14" r:id="rId38" xr:uid="{00000000-0004-0000-0400-00002F000000}"/>
    <hyperlink ref="B18" r:id="rId39" xr:uid="{00000000-0004-0000-0400-000030000000}"/>
    <hyperlink ref="C18" r:id="rId40" xr:uid="{00000000-0004-0000-0400-000031000000}"/>
    <hyperlink ref="D18" r:id="rId41" xr:uid="{00000000-0004-0000-0400-000032000000}"/>
    <hyperlink ref="E18" r:id="rId42" xr:uid="{00000000-0004-0000-0400-000033000000}"/>
    <hyperlink ref="F18" r:id="rId43" xr:uid="{00000000-0004-0000-0400-000034000000}"/>
    <hyperlink ref="G18" r:id="rId44" xr:uid="{00000000-0004-0000-0400-000035000000}"/>
    <hyperlink ref="B6" r:id="rId45" xr:uid="{00000000-0004-0000-0400-00003C000000}"/>
    <hyperlink ref="C6" r:id="rId46" xr:uid="{00000000-0004-0000-0400-00003D000000}"/>
    <hyperlink ref="D6" r:id="rId47" xr:uid="{00000000-0004-0000-0400-00003E000000}"/>
    <hyperlink ref="E6" r:id="rId48" xr:uid="{00000000-0004-0000-0400-00003F000000}"/>
    <hyperlink ref="F6" r:id="rId49" xr:uid="{00000000-0004-0000-0400-000040000000}"/>
    <hyperlink ref="G6" r:id="rId50" xr:uid="{00000000-0004-0000-0400-000041000000}"/>
    <hyperlink ref="B9" r:id="rId51" xr:uid="{00000000-0004-0000-0400-000042000000}"/>
    <hyperlink ref="B10" r:id="rId52" xr:uid="{00000000-0004-0000-0400-000048000000}"/>
    <hyperlink ref="C10" r:id="rId53" xr:uid="{00000000-0004-0000-0400-000049000000}"/>
    <hyperlink ref="D10" r:id="rId54" xr:uid="{00000000-0004-0000-0400-00004A000000}"/>
    <hyperlink ref="E10" r:id="rId55" xr:uid="{00000000-0004-0000-0400-00004B000000}"/>
    <hyperlink ref="F10" r:id="rId56" xr:uid="{00000000-0004-0000-0400-00004C000000}"/>
    <hyperlink ref="G10" r:id="rId57" xr:uid="{00000000-0004-0000-0400-00004D000000}"/>
    <hyperlink ref="B11" r:id="rId58" xr:uid="{00000000-0004-0000-0400-00004E000000}"/>
    <hyperlink ref="C11" r:id="rId59" xr:uid="{00000000-0004-0000-0400-00004F000000}"/>
    <hyperlink ref="D11" r:id="rId60" xr:uid="{00000000-0004-0000-0400-000050000000}"/>
    <hyperlink ref="E11" r:id="rId61" xr:uid="{00000000-0004-0000-0400-000051000000}"/>
    <hyperlink ref="F11" r:id="rId62" xr:uid="{00000000-0004-0000-0400-000052000000}"/>
    <hyperlink ref="G11" r:id="rId63" xr:uid="{00000000-0004-0000-0400-000053000000}"/>
    <hyperlink ref="B12" r:id="rId64" xr:uid="{00000000-0004-0000-0400-000054000000}"/>
    <hyperlink ref="C12" r:id="rId65" xr:uid="{00000000-0004-0000-0400-000055000000}"/>
    <hyperlink ref="D12" r:id="rId66" xr:uid="{00000000-0004-0000-0400-000056000000}"/>
    <hyperlink ref="E12" r:id="rId67" xr:uid="{00000000-0004-0000-0400-000057000000}"/>
    <hyperlink ref="F12" r:id="rId68" xr:uid="{00000000-0004-0000-0400-000058000000}"/>
    <hyperlink ref="G12" r:id="rId69" xr:uid="{00000000-0004-0000-0400-000059000000}"/>
    <hyperlink ref="B15" r:id="rId70" xr:uid="{00000000-0004-0000-0400-00005A000000}"/>
    <hyperlink ref="C15" r:id="rId71" xr:uid="{00000000-0004-0000-0400-00005B000000}"/>
    <hyperlink ref="D15" r:id="rId72" xr:uid="{00000000-0004-0000-0400-00005C000000}"/>
    <hyperlink ref="E15" r:id="rId73" xr:uid="{00000000-0004-0000-0400-00005D000000}"/>
    <hyperlink ref="F15" r:id="rId74" xr:uid="{00000000-0004-0000-0400-00005E000000}"/>
    <hyperlink ref="G15" r:id="rId75" xr:uid="{00000000-0004-0000-0400-00005F000000}"/>
    <hyperlink ref="B16" r:id="rId76" xr:uid="{00000000-0004-0000-0400-000060000000}"/>
    <hyperlink ref="C16" r:id="rId77" xr:uid="{00000000-0004-0000-0400-000061000000}"/>
    <hyperlink ref="D16" r:id="rId78" xr:uid="{00000000-0004-0000-0400-000062000000}"/>
    <hyperlink ref="E16" r:id="rId79" xr:uid="{00000000-0004-0000-0400-000063000000}"/>
    <hyperlink ref="F16" r:id="rId80" xr:uid="{00000000-0004-0000-0400-000064000000}"/>
    <hyperlink ref="G16" r:id="rId81" xr:uid="{00000000-0004-0000-0400-000065000000}"/>
    <hyperlink ref="B17" r:id="rId82" xr:uid="{00000000-0004-0000-0400-000066000000}"/>
    <hyperlink ref="C17" r:id="rId83" xr:uid="{00000000-0004-0000-0400-000067000000}"/>
    <hyperlink ref="D17" r:id="rId84" xr:uid="{00000000-0004-0000-0400-000068000000}"/>
    <hyperlink ref="E17" r:id="rId85" xr:uid="{00000000-0004-0000-0400-000069000000}"/>
    <hyperlink ref="F17" r:id="rId86" xr:uid="{00000000-0004-0000-0400-00006A000000}"/>
    <hyperlink ref="G17" r:id="rId87" xr:uid="{00000000-0004-0000-0400-00006B000000}"/>
    <hyperlink ref="B20" r:id="rId88" xr:uid="{00000000-0004-0000-0400-00006C000000}"/>
    <hyperlink ref="C20" r:id="rId89" xr:uid="{00000000-0004-0000-0400-00006D000000}"/>
    <hyperlink ref="D20" r:id="rId90" xr:uid="{00000000-0004-0000-0400-00006E000000}"/>
    <hyperlink ref="E20" r:id="rId91" xr:uid="{00000000-0004-0000-0400-00006F000000}"/>
    <hyperlink ref="F20" r:id="rId92" xr:uid="{00000000-0004-0000-0400-000070000000}"/>
    <hyperlink ref="G20" r:id="rId93" xr:uid="{00000000-0004-0000-0400-000071000000}"/>
    <hyperlink ref="C9" r:id="rId94" xr:uid="{0BCDFC9A-12B5-4F36-AAAB-8AE4C01D62A7}"/>
    <hyperlink ref="D9" r:id="rId95" xr:uid="{AA365A0D-9FE9-4F26-BD7E-DC1D27023E2A}"/>
    <hyperlink ref="E9" r:id="rId96" xr:uid="{36F435CE-FA7B-4E8E-85AA-BDD808F98350}"/>
    <hyperlink ref="F9" r:id="rId97" xr:uid="{715F0146-7429-4C19-85E2-B5F61993B334}"/>
    <hyperlink ref="G9" r:id="rId98" xr:uid="{BF7DC160-9BE3-4480-A4A0-FE1FA31FBC55}"/>
    <hyperlink ref="C13:G13" r:id="rId99" display="khr-loen-team8@regionsjaelland.dk" xr:uid="{E2F04ACA-F2BF-47BC-9B7A-B060FB38AC8F}"/>
    <hyperlink ref="C5:F5" r:id="rId100" display="khr-loen-team1@regionsjaelland.dk" xr:uid="{9CCD8084-D567-4284-A2D6-5A75B0C82E75}"/>
    <hyperlink ref="G5" r:id="rId101" display="khr-loen-team1@regionsjaelland.dk" xr:uid="{4F9FE49F-BB37-4B7D-ABB5-73DA99BAC3B7}"/>
    <hyperlink ref="J9:J10" r:id="rId102" display="khr-loen-team8@regionsjaelland.dk" xr:uid="{430130E1-15EA-41B3-A5D4-3FA701BCD93F}"/>
    <hyperlink ref="J13" r:id="rId103" xr:uid="{0C6E996B-7DC6-4DFE-8426-9EBF2644C2B9}"/>
    <hyperlink ref="J15" r:id="rId104" xr:uid="{05C3984A-8390-4D3E-B3A4-36FAD5F28D33}"/>
    <hyperlink ref="J16" r:id="rId105" xr:uid="{A6FF5B3A-CB83-4B19-89F4-D02FC4599793}"/>
    <hyperlink ref="J17" r:id="rId106" xr:uid="{8B09DCC0-2F2D-4F58-8192-43DBFFA5B4CD}"/>
    <hyperlink ref="J29" r:id="rId107" xr:uid="{24FAEB87-D0DC-4637-B3DC-E963982B520E}"/>
    <hyperlink ref="J7" r:id="rId108" xr:uid="{78CE6831-C250-4D39-8E76-9C8A52B16657}"/>
    <hyperlink ref="J6" r:id="rId109" xr:uid="{CCEAADE4-008B-4CC5-BF19-AB942B54FABF}"/>
    <hyperlink ref="J43" r:id="rId110" xr:uid="{2CE81D49-B2E3-444F-9569-F32A91E0DE64}"/>
    <hyperlink ref="J44" r:id="rId111" xr:uid="{0A27F3E6-2277-46A2-BC65-E6E19A0DF6EC}"/>
    <hyperlink ref="J42" r:id="rId112" xr:uid="{C96BE021-F3E1-4DC7-B322-E47BFCFA6074}"/>
    <hyperlink ref="J12" r:id="rId113" xr:uid="{F17C1175-639F-4EFD-B527-74E24DEF8BAE}"/>
    <hyperlink ref="J11" r:id="rId114" xr:uid="{65483081-7CA2-4321-B837-FDAE3D213E9A}"/>
    <hyperlink ref="J14" r:id="rId115" xr:uid="{ECC4D47B-1462-48B2-8CB6-D464DBC0D133}"/>
    <hyperlink ref="J45" r:id="rId116" xr:uid="{56C01E0D-F971-4326-A1B1-B5AE66E82226}"/>
    <hyperlink ref="J8" r:id="rId117" xr:uid="{C83D7020-358C-4FA3-B7B6-E83BEC3AEB78}"/>
    <hyperlink ref="J31" r:id="rId118" xr:uid="{D3ADA51D-4729-448A-8D4B-6492E5B389FB}"/>
    <hyperlink ref="J32:J33" r:id="rId119" display="khr-loen-team8@regionsjaelland.dk" xr:uid="{930AFE8C-018A-4D03-A600-769B96CA1703}"/>
    <hyperlink ref="J34" r:id="rId120" xr:uid="{5CAE099E-0948-4DE8-AF37-93BB44FDBB77}"/>
    <hyperlink ref="J20" r:id="rId121" xr:uid="{4556FD02-3EFB-4D91-9F60-953D139E46AA}"/>
    <hyperlink ref="J26" r:id="rId122" xr:uid="{DB23D9AB-36DD-4B9C-83E7-679576E48E76}"/>
    <hyperlink ref="J22" r:id="rId123" xr:uid="{F6F4B533-5D5E-4189-9BAB-E7F77B350720}"/>
    <hyperlink ref="J23:J24" r:id="rId124" display="khr-loen-team4@regionsjaelland.dk" xr:uid="{BA3385D0-6EE4-4C7E-8A56-1A1B904EFD23}"/>
    <hyperlink ref="J35" r:id="rId125" xr:uid="{3EFAB399-D457-4883-B45B-40E354DA861A}"/>
    <hyperlink ref="J19" r:id="rId126" xr:uid="{B04E1CB7-DF50-4C61-B51C-C373007A0D39}"/>
    <hyperlink ref="J25" r:id="rId127" xr:uid="{8E3240F3-89AE-45FD-ABE8-6C5609739D56}"/>
    <hyperlink ref="AQ6" r:id="rId128" xr:uid="{AAC2024A-D3E2-4173-BF13-78F277C749E0}"/>
    <hyperlink ref="AQ31" r:id="rId129" xr:uid="{7B18FBF4-E419-4E1B-8CCA-596BF071096F}"/>
    <hyperlink ref="M11" r:id="rId130" xr:uid="{144028ED-416A-40BA-AFAC-6079D357F130}"/>
    <hyperlink ref="M7:M9" r:id="rId131" display="khr-loen-team6@regionsjaelland.dk" xr:uid="{D73C1152-B745-42DF-85BF-863530903AE3}"/>
    <hyperlink ref="M7" r:id="rId132" xr:uid="{03CF403D-EAF2-4762-B889-0F52EE0138C2}"/>
    <hyperlink ref="M9" r:id="rId133" xr:uid="{7C636BEC-C60F-4B77-8E15-20CB9E5112BB}"/>
    <hyperlink ref="M10" r:id="rId134" xr:uid="{ACD8180D-D338-4655-B4F9-9C21070A63A0}"/>
    <hyperlink ref="M17" r:id="rId135" xr:uid="{D8150E55-D0F5-4BCB-8251-308AE0077DD4}"/>
    <hyperlink ref="M36" r:id="rId136" xr:uid="{5A966DFF-BFC5-4C03-8784-A58CD2608E31}"/>
    <hyperlink ref="M41" r:id="rId137" xr:uid="{D37F449D-CE62-42AD-A83A-10FF58246102}"/>
    <hyperlink ref="M18" r:id="rId138" xr:uid="{7D3EB6D3-03E5-46AF-8F59-8609DE4D82F6}"/>
    <hyperlink ref="M56" r:id="rId139" display="khr-loen-team9@regionsjaelland.dk" xr:uid="{891DABD3-C2E3-49CB-8713-C39BF57FDE55}"/>
    <hyperlink ref="M35" r:id="rId140" xr:uid="{C92AB9D9-DF8D-44B7-8DE5-458452A5E9A4}"/>
    <hyperlink ref="M61" r:id="rId141" xr:uid="{0D22AA33-9B91-4530-BB3A-68789506E4B6}"/>
    <hyperlink ref="M22" r:id="rId142" xr:uid="{E65969E1-44DB-4838-A1C4-9B78FE2837BC}"/>
    <hyperlink ref="M51" r:id="rId143" xr:uid="{E10D7994-B410-47A7-9D91-3B6915D27D72}"/>
    <hyperlink ref="M52" r:id="rId144" xr:uid="{FE0F9743-2208-4707-8F23-18EA82A1958E}"/>
    <hyperlink ref="M53" r:id="rId145" xr:uid="{F40FBDF6-E19F-4C87-9A0C-6D549DDCFC09}"/>
    <hyperlink ref="M54" r:id="rId146" xr:uid="{BBAE557F-FD72-40C0-8DCB-6883CB76539E}"/>
    <hyperlink ref="M55" r:id="rId147" xr:uid="{0054FD5E-7E42-43DF-B554-85D636C114EF}"/>
    <hyperlink ref="M39" r:id="rId148" xr:uid="{946D4306-784C-43CE-A2E3-1511840679CC}"/>
    <hyperlink ref="M15" r:id="rId149" xr:uid="{55A21B99-D95F-4C73-B046-F05CBD0C08AC}"/>
    <hyperlink ref="M59" r:id="rId150" xr:uid="{1284D8C5-CCFE-4ED0-AC3E-1BF0CA0FF85E}"/>
    <hyperlink ref="M60" r:id="rId151" xr:uid="{74AC70F7-2881-49B5-AB73-FA477CE8AF35}"/>
    <hyperlink ref="M58" r:id="rId152" display="khr-loen-team9@regionsjaelland.dk" xr:uid="{237822F5-00B1-4779-9456-AED0CE388CE5}"/>
    <hyperlink ref="M57" r:id="rId153" xr:uid="{3DCF740A-7E4E-4C7A-B3FB-E05B480F3BE8}"/>
    <hyperlink ref="M48" r:id="rId154" xr:uid="{7BBD12F1-B9CF-452B-AF58-EBDE8B1FC9E7}"/>
    <hyperlink ref="M49" r:id="rId155" xr:uid="{9A8EF1B6-25C3-4ED7-BA66-6A15E6776E93}"/>
    <hyperlink ref="M40" r:id="rId156" display="khr-loen-team7@regionsjaelland.dk" xr:uid="{EEF6CAB1-BE57-45AE-8372-2153F38629C6}"/>
    <hyperlink ref="M34" r:id="rId157" xr:uid="{CB553DB2-088F-4DAE-A09F-01DB267B584E}"/>
    <hyperlink ref="M33" r:id="rId158" xr:uid="{3CA0D5EA-E68A-4669-9FBD-80A911A2B3EB}"/>
    <hyperlink ref="M19" r:id="rId159" xr:uid="{CD1D51B6-959C-43CB-96C4-9AC13E462AC2}"/>
    <hyperlink ref="M16" r:id="rId160" xr:uid="{D6185525-650C-40B1-A46F-9ABBF4C0C22F}"/>
    <hyperlink ref="M14" r:id="rId161" xr:uid="{3A3553B8-19D9-4352-BE1E-60E78B9D63EC}"/>
    <hyperlink ref="M43" r:id="rId162" xr:uid="{DB0A7C27-1940-4EB3-A0F7-7958DA942AD8}"/>
    <hyperlink ref="M21" r:id="rId163" xr:uid="{1839260F-FB24-4B41-9404-514F3BF5F57A}"/>
    <hyperlink ref="M50" r:id="rId164" xr:uid="{D763DD72-7ED1-4EB3-BC19-FC635E1CAB61}"/>
    <hyperlink ref="M28" r:id="rId165" xr:uid="{4CDEA770-C952-4F77-BB34-242B79E53DFC}"/>
    <hyperlink ref="M32" r:id="rId166" xr:uid="{06758F71-6A45-4B1F-BF12-62AC84F5BF01}"/>
    <hyperlink ref="M29" r:id="rId167" xr:uid="{94B518C1-F634-4AA2-94CF-13B18AB02D41}"/>
    <hyperlink ref="M27" r:id="rId168" xr:uid="{98A62ADB-9930-41B3-8EBA-AFFEF7A25447}"/>
    <hyperlink ref="M20" r:id="rId169" xr:uid="{C355E4B1-ACA2-4DBB-AA0A-3FDBEA5B1C90}"/>
    <hyperlink ref="M25" r:id="rId170" xr:uid="{FD1364DB-939F-4ADF-94FC-C001E5C43BE2}"/>
    <hyperlink ref="M13" r:id="rId171" xr:uid="{AB535289-12C5-4B34-B896-F4BACFBE6A0D}"/>
    <hyperlink ref="M12" r:id="rId172" xr:uid="{8CA2EBD8-311B-4C33-8BDD-36517F932C91}"/>
    <hyperlink ref="M8" r:id="rId173" xr:uid="{1BE7DE84-E672-4399-9302-1FE60762F195}"/>
    <hyperlink ref="M6" r:id="rId174" xr:uid="{E7DA9A44-C466-44E6-A8BB-C9118B8FDA9D}"/>
  </hyperlinks>
  <pageMargins left="0.7" right="0.7" top="0.75" bottom="0.75" header="0.3" footer="0.3"/>
  <pageSetup paperSize="9" orientation="portrait" r:id="rId1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45"/>
  <sheetViews>
    <sheetView showGridLines="0" zoomScaleNormal="100" workbookViewId="0">
      <selection activeCell="V20" sqref="V20:AB20"/>
    </sheetView>
  </sheetViews>
  <sheetFormatPr defaultColWidth="9.140625" defaultRowHeight="12.75" x14ac:dyDescent="0.2"/>
  <cols>
    <col min="1" max="1" width="1.42578125" style="21" customWidth="1"/>
    <col min="2" max="2" width="1.42578125" style="21" hidden="1" customWidth="1"/>
    <col min="3" max="3" width="2.7109375" style="21" customWidth="1"/>
    <col min="4" max="4" width="2.28515625" style="21" customWidth="1"/>
    <col min="5" max="10" width="2.7109375" style="21" customWidth="1"/>
    <col min="11" max="11" width="3" style="21" customWidth="1"/>
    <col min="12" max="12" width="2.28515625" style="21" hidden="1" customWidth="1"/>
    <col min="13" max="18" width="2.7109375" style="21" customWidth="1"/>
    <col min="19" max="19" width="4.28515625" style="21" customWidth="1"/>
    <col min="20" max="20" width="2.7109375" style="21" hidden="1" customWidth="1"/>
    <col min="21" max="21" width="2.28515625" style="21" hidden="1" customWidth="1"/>
    <col min="22" max="23" width="2.7109375" style="21" customWidth="1"/>
    <col min="24" max="24" width="2.28515625" style="21" customWidth="1"/>
    <col min="25" max="29" width="2.7109375" style="21" customWidth="1"/>
    <col min="30" max="30" width="2.28515625" style="21" customWidth="1"/>
    <col min="31" max="36" width="2.7109375" style="21" customWidth="1"/>
    <col min="37" max="37" width="3.140625" style="21" customWidth="1"/>
    <col min="38" max="38" width="6.85546875" style="21" customWidth="1"/>
    <col min="39" max="39" width="5" style="21" customWidth="1"/>
    <col min="40" max="41" width="9.140625" style="21"/>
    <col min="42" max="43" width="0" style="21" hidden="1" customWidth="1"/>
    <col min="44" max="16384" width="9.140625" style="21"/>
  </cols>
  <sheetData>
    <row r="1" spans="1:43" ht="27.75" x14ac:dyDescent="0.4">
      <c r="A1" s="65"/>
      <c r="B1" s="78"/>
      <c r="C1" s="78"/>
      <c r="D1" s="78"/>
      <c r="E1" s="78"/>
      <c r="F1" s="85"/>
      <c r="G1" s="84"/>
      <c r="H1" s="78"/>
      <c r="I1" s="78"/>
      <c r="J1" s="78"/>
      <c r="K1" s="78"/>
      <c r="L1" s="78"/>
      <c r="M1" s="78"/>
      <c r="N1" s="78"/>
      <c r="O1" s="78"/>
      <c r="P1" s="78"/>
      <c r="Q1" s="78"/>
      <c r="R1" s="78"/>
      <c r="S1" s="78"/>
      <c r="T1" s="78"/>
      <c r="U1" s="78"/>
      <c r="V1" s="78"/>
      <c r="W1" s="78"/>
      <c r="X1" s="78"/>
      <c r="Y1" s="78"/>
      <c r="Z1" s="83"/>
      <c r="AA1" s="82"/>
      <c r="AB1" s="82"/>
      <c r="AC1" s="82"/>
      <c r="AD1" s="78"/>
      <c r="AE1" s="78"/>
      <c r="AF1" s="78"/>
      <c r="AG1" s="78"/>
      <c r="AH1" s="78"/>
      <c r="AI1" s="79"/>
      <c r="AJ1" s="79"/>
      <c r="AK1" s="79"/>
      <c r="AL1" s="81"/>
      <c r="AM1" s="78"/>
    </row>
    <row r="2" spans="1:43" ht="20.25" x14ac:dyDescent="0.3">
      <c r="A2" s="65"/>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80" t="s">
        <v>415</v>
      </c>
      <c r="AI2" s="79"/>
      <c r="AJ2" s="79"/>
      <c r="AK2" s="79"/>
      <c r="AL2" s="79"/>
      <c r="AM2" s="78"/>
    </row>
    <row r="3" spans="1:43" ht="8.25" customHeight="1" x14ac:dyDescent="0.2">
      <c r="A3" s="65"/>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row>
    <row r="4" spans="1:43" ht="11.85" customHeight="1" x14ac:dyDescent="0.2">
      <c r="A4" s="70"/>
      <c r="C4" s="77"/>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8"/>
    </row>
    <row r="5" spans="1:43" ht="11.85" customHeight="1" x14ac:dyDescent="0.2">
      <c r="A5" s="70"/>
      <c r="C5" s="64"/>
      <c r="AM5" s="59"/>
      <c r="AP5" s="191" t="s">
        <v>519</v>
      </c>
      <c r="AQ5" s="21">
        <f>SUM('Udlandet og i Dk over 24 timer'!M23:M28)+SUM('Udlandet og i Dk over 24 timer'!M38:M41)+SUM('Udlandet og i Dk over 24 timer'!M44:M53)+SUM('Udlandet og i Dk over 24 timer'!M56:M59)</f>
        <v>0</v>
      </c>
    </row>
    <row r="6" spans="1:43" ht="11.85" customHeight="1" x14ac:dyDescent="0.2">
      <c r="A6" s="70"/>
      <c r="C6" s="64"/>
      <c r="AM6" s="59"/>
    </row>
    <row r="7" spans="1:43" ht="11.85" customHeight="1" x14ac:dyDescent="0.2">
      <c r="A7" s="70"/>
      <c r="C7" s="64"/>
      <c r="AM7" s="59"/>
    </row>
    <row r="8" spans="1:43" ht="11.85" customHeight="1" x14ac:dyDescent="0.2">
      <c r="A8" s="70"/>
      <c r="C8" s="64"/>
      <c r="AM8" s="59"/>
    </row>
    <row r="9" spans="1:43" ht="11.85" customHeight="1" x14ac:dyDescent="0.2">
      <c r="A9" s="70"/>
      <c r="C9" s="64"/>
      <c r="AM9" s="59"/>
    </row>
    <row r="10" spans="1:43" ht="11.85" customHeight="1" x14ac:dyDescent="0.2">
      <c r="A10" s="70"/>
      <c r="C10" s="64"/>
      <c r="E10" s="76" t="s">
        <v>416</v>
      </c>
      <c r="F10" s="61"/>
      <c r="G10" s="61"/>
      <c r="H10" s="61"/>
      <c r="I10" s="61"/>
      <c r="J10" s="61"/>
      <c r="K10" s="61"/>
      <c r="L10" s="61"/>
      <c r="M10" s="61"/>
      <c r="N10" s="61"/>
      <c r="O10" s="61"/>
      <c r="P10" s="61"/>
      <c r="Q10" s="61"/>
      <c r="R10" s="61"/>
      <c r="S10" s="61"/>
      <c r="T10" s="61"/>
      <c r="U10" s="61"/>
      <c r="V10" s="61"/>
      <c r="W10" s="61"/>
      <c r="X10" s="61"/>
      <c r="Y10" s="61"/>
      <c r="Z10" s="61"/>
      <c r="AC10" s="589"/>
      <c r="AD10" s="589"/>
      <c r="AE10" s="589"/>
      <c r="AF10" s="589"/>
      <c r="AG10" s="589"/>
      <c r="AH10" s="589"/>
      <c r="AI10" s="589"/>
      <c r="AJ10" s="589"/>
      <c r="AK10" s="589"/>
      <c r="AL10" s="589"/>
      <c r="AM10" s="590"/>
    </row>
    <row r="11" spans="1:43" ht="15" customHeight="1" x14ac:dyDescent="0.2">
      <c r="A11" s="70"/>
      <c r="C11" s="64"/>
      <c r="D11" s="63"/>
      <c r="E11" s="75" t="s">
        <v>417</v>
      </c>
      <c r="F11" s="74"/>
      <c r="G11" s="73"/>
      <c r="H11" s="585" t="str">
        <f>IF('Udlandet og i Dk over 24 timer'!L62&gt;0,'Udlandet og i Dk over 24 timer'!D12,"")</f>
        <v/>
      </c>
      <c r="I11" s="585"/>
      <c r="J11" s="585"/>
      <c r="K11" s="585"/>
      <c r="L11" s="585"/>
      <c r="M11" s="585"/>
      <c r="N11" s="585"/>
      <c r="O11" s="585"/>
      <c r="P11" s="585"/>
      <c r="Q11" s="585"/>
      <c r="R11" s="585"/>
      <c r="S11" s="585"/>
      <c r="T11" s="585"/>
      <c r="U11" s="585"/>
      <c r="V11" s="585"/>
      <c r="W11" s="585"/>
      <c r="X11" s="585"/>
      <c r="Y11" s="585"/>
      <c r="Z11" s="63"/>
      <c r="AC11" s="589"/>
      <c r="AD11" s="589"/>
      <c r="AE11" s="589"/>
      <c r="AF11" s="589"/>
      <c r="AG11" s="589"/>
      <c r="AH11" s="589"/>
      <c r="AI11" s="589"/>
      <c r="AJ11" s="589"/>
      <c r="AK11" s="589"/>
      <c r="AL11" s="589"/>
      <c r="AM11" s="590"/>
    </row>
    <row r="12" spans="1:43" ht="3.75" customHeight="1" x14ac:dyDescent="0.2">
      <c r="A12" s="70"/>
      <c r="C12" s="64"/>
      <c r="D12" s="63"/>
      <c r="G12" s="63"/>
      <c r="Z12" s="63"/>
      <c r="AC12" s="589"/>
      <c r="AD12" s="589"/>
      <c r="AE12" s="589"/>
      <c r="AF12" s="589"/>
      <c r="AG12" s="589"/>
      <c r="AH12" s="589"/>
      <c r="AI12" s="589"/>
      <c r="AJ12" s="589"/>
      <c r="AK12" s="589"/>
      <c r="AL12" s="589"/>
      <c r="AM12" s="590"/>
    </row>
    <row r="13" spans="1:43" ht="15" customHeight="1" x14ac:dyDescent="0.2">
      <c r="A13" s="70"/>
      <c r="C13" s="64"/>
      <c r="D13" s="63"/>
      <c r="E13" s="69" t="s">
        <v>1</v>
      </c>
      <c r="F13" s="61"/>
      <c r="G13" s="60"/>
      <c r="H13" s="586" t="str">
        <f>IF('Udlandet og i Dk over 24 timer'!L62&gt;0,'Udlandet og i Dk over 24 timer'!D10,"")</f>
        <v/>
      </c>
      <c r="I13" s="586"/>
      <c r="J13" s="586"/>
      <c r="K13" s="586"/>
      <c r="L13" s="586"/>
      <c r="M13" s="586"/>
      <c r="N13" s="586"/>
      <c r="O13" s="586"/>
      <c r="P13" s="586"/>
      <c r="Q13" s="586"/>
      <c r="R13" s="586"/>
      <c r="S13" s="586"/>
      <c r="T13" s="586"/>
      <c r="U13" s="586"/>
      <c r="V13" s="586"/>
      <c r="W13" s="586"/>
      <c r="X13" s="586"/>
      <c r="Y13" s="586"/>
      <c r="Z13" s="63"/>
      <c r="AC13" s="56"/>
      <c r="AM13" s="59"/>
    </row>
    <row r="14" spans="1:43" ht="15" customHeight="1" x14ac:dyDescent="0.3">
      <c r="A14" s="70"/>
      <c r="C14" s="64"/>
      <c r="D14" s="63"/>
      <c r="E14" s="75" t="s">
        <v>418</v>
      </c>
      <c r="F14" s="74"/>
      <c r="G14" s="73"/>
      <c r="H14" s="587" t="str">
        <f>IF('Udlandet og i Dk over 24 timer'!L62&gt;0,'Udlandet og i Dk over 24 timer'!J10,"")</f>
        <v/>
      </c>
      <c r="I14" s="588"/>
      <c r="J14" s="588"/>
      <c r="K14" s="588"/>
      <c r="L14" s="588"/>
      <c r="M14" s="588"/>
      <c r="N14" s="588"/>
      <c r="O14" s="588"/>
      <c r="P14" s="588"/>
      <c r="Q14" s="588"/>
      <c r="R14" s="588"/>
      <c r="S14" s="588"/>
      <c r="T14" s="588"/>
      <c r="U14" s="588"/>
      <c r="V14" s="588"/>
      <c r="W14" s="588"/>
      <c r="X14" s="588"/>
      <c r="Y14" s="588"/>
      <c r="Z14" s="63"/>
      <c r="AB14" s="59"/>
      <c r="AD14" s="72"/>
      <c r="AE14" s="72"/>
      <c r="AF14" s="72"/>
      <c r="AG14" s="72"/>
      <c r="AH14" s="72"/>
      <c r="AI14" s="71"/>
      <c r="AJ14" s="581" t="str">
        <f>IF($AQ$5&gt;0,MAX('Udlandet og i Dk over 24 timer'!B23:B59),"")</f>
        <v/>
      </c>
      <c r="AK14" s="581"/>
      <c r="AL14" s="581"/>
      <c r="AM14" s="582"/>
    </row>
    <row r="15" spans="1:43" ht="15" customHeight="1" x14ac:dyDescent="0.3">
      <c r="A15" s="70"/>
      <c r="C15" s="64"/>
      <c r="D15" s="63"/>
      <c r="E15" s="69" t="s">
        <v>419</v>
      </c>
      <c r="F15" s="61"/>
      <c r="G15" s="60"/>
      <c r="H15" s="587" t="str">
        <f>IF('Udlandet og i Dk over 24 timer'!L62&gt;0,'Udlandet og i Dk over 24 timer'!#REF!,"")</f>
        <v/>
      </c>
      <c r="I15" s="588"/>
      <c r="J15" s="588"/>
      <c r="K15" s="588"/>
      <c r="L15" s="588"/>
      <c r="M15" s="588"/>
      <c r="N15" s="588"/>
      <c r="O15" s="588"/>
      <c r="P15" s="588"/>
      <c r="Q15" s="588"/>
      <c r="R15" s="588"/>
      <c r="S15" s="588"/>
      <c r="T15" s="588"/>
      <c r="U15" s="588"/>
      <c r="V15" s="588"/>
      <c r="W15" s="588"/>
      <c r="X15" s="588"/>
      <c r="Y15" s="588"/>
      <c r="Z15" s="63"/>
      <c r="AC15" s="68" t="s">
        <v>420</v>
      </c>
      <c r="AD15" s="67"/>
      <c r="AE15" s="67"/>
      <c r="AF15" s="67"/>
      <c r="AG15" s="67"/>
      <c r="AH15" s="67"/>
      <c r="AI15" s="66"/>
      <c r="AJ15" s="583"/>
      <c r="AK15" s="583"/>
      <c r="AL15" s="583"/>
      <c r="AM15" s="584"/>
    </row>
    <row r="16" spans="1:43" ht="9.9499999999999993" customHeight="1" x14ac:dyDescent="0.2">
      <c r="A16" s="65"/>
      <c r="C16" s="64"/>
      <c r="D16" s="63"/>
      <c r="E16" s="62"/>
      <c r="F16" s="61"/>
      <c r="G16" s="61"/>
      <c r="H16" s="61"/>
      <c r="I16" s="61"/>
      <c r="J16" s="61"/>
      <c r="K16" s="61"/>
      <c r="L16" s="61"/>
      <c r="M16" s="61"/>
      <c r="N16" s="61"/>
      <c r="O16" s="61"/>
      <c r="P16" s="61"/>
      <c r="Q16" s="61"/>
      <c r="R16" s="61"/>
      <c r="S16" s="61"/>
      <c r="T16" s="61"/>
      <c r="U16" s="61"/>
      <c r="V16" s="61"/>
      <c r="W16" s="61"/>
      <c r="X16" s="61"/>
      <c r="Y16" s="61"/>
      <c r="Z16" s="60"/>
      <c r="AB16" s="59"/>
      <c r="AC16" s="58" t="s">
        <v>421</v>
      </c>
      <c r="AG16" s="26"/>
      <c r="AH16" s="26"/>
      <c r="AI16" s="26"/>
      <c r="AJ16" s="26"/>
      <c r="AK16" s="26"/>
      <c r="AL16" s="26"/>
      <c r="AM16" s="28"/>
    </row>
    <row r="17" spans="3:39" ht="20.100000000000001" customHeight="1" x14ac:dyDescent="0.25">
      <c r="C17" s="57"/>
      <c r="D17" s="56"/>
      <c r="E17" s="56"/>
      <c r="F17" s="56"/>
      <c r="G17" s="56"/>
      <c r="H17" s="56"/>
      <c r="I17" s="56"/>
      <c r="J17" s="56"/>
      <c r="K17" s="56"/>
      <c r="L17" s="56"/>
      <c r="M17" s="56"/>
      <c r="N17" s="56"/>
      <c r="O17" s="56"/>
      <c r="P17" s="56"/>
      <c r="Q17" s="56"/>
      <c r="R17" s="56"/>
      <c r="S17" s="56"/>
      <c r="T17" s="56"/>
      <c r="U17" s="56"/>
      <c r="V17" s="56"/>
      <c r="W17" s="56"/>
      <c r="X17" s="56"/>
      <c r="Y17" s="56"/>
      <c r="Z17" s="56"/>
      <c r="AA17" s="56"/>
      <c r="AB17" s="49"/>
      <c r="AC17" s="56"/>
      <c r="AD17" s="56"/>
      <c r="AE17" s="613">
        <f>M19+M20+M21+M22+M23+M24+M25+M26+M27+M28+M29+M30+M31+M32+M33+M34+M35+M36+M37+M38</f>
        <v>0</v>
      </c>
      <c r="AF17" s="613"/>
      <c r="AG17" s="613"/>
      <c r="AH17" s="613"/>
      <c r="AI17" s="613"/>
      <c r="AJ17" s="613"/>
      <c r="AK17" s="613"/>
      <c r="AL17" s="613"/>
      <c r="AM17" s="614"/>
    </row>
    <row r="18" spans="3:39" ht="20.100000000000001" customHeight="1" x14ac:dyDescent="0.2">
      <c r="C18" s="55" t="s">
        <v>422</v>
      </c>
      <c r="D18" s="52"/>
      <c r="E18" s="52"/>
      <c r="F18" s="52"/>
      <c r="G18" s="52"/>
      <c r="H18" s="52"/>
      <c r="I18" s="52"/>
      <c r="J18" s="51"/>
      <c r="K18" s="55" t="s">
        <v>423</v>
      </c>
      <c r="L18" s="53"/>
      <c r="M18" s="615" t="s">
        <v>36</v>
      </c>
      <c r="N18" s="616"/>
      <c r="O18" s="616"/>
      <c r="P18" s="616"/>
      <c r="Q18" s="616"/>
      <c r="R18" s="616"/>
      <c r="S18" s="616"/>
      <c r="T18" s="54"/>
      <c r="U18" s="53"/>
      <c r="V18" s="615" t="s">
        <v>424</v>
      </c>
      <c r="W18" s="616"/>
      <c r="X18" s="616"/>
      <c r="Y18" s="616"/>
      <c r="Z18" s="616"/>
      <c r="AA18" s="616"/>
      <c r="AB18" s="617"/>
      <c r="AC18" s="52"/>
      <c r="AD18" s="52"/>
      <c r="AE18" s="52" t="s">
        <v>425</v>
      </c>
      <c r="AF18" s="52"/>
      <c r="AG18" s="52"/>
      <c r="AH18" s="52"/>
      <c r="AI18" s="52"/>
      <c r="AJ18" s="52"/>
      <c r="AK18" s="52"/>
      <c r="AL18" s="51"/>
      <c r="AM18" s="51" t="s">
        <v>426</v>
      </c>
    </row>
    <row r="19" spans="3:39" ht="20.100000000000001" customHeight="1" x14ac:dyDescent="0.25">
      <c r="C19" s="606" t="str">
        <f>IF(M19&gt;0,'Udlandet og i Dk over 24 timer'!$J$16,"")</f>
        <v/>
      </c>
      <c r="D19" s="607"/>
      <c r="E19" s="607"/>
      <c r="F19" s="607"/>
      <c r="G19" s="607"/>
      <c r="H19" s="607"/>
      <c r="I19" s="607"/>
      <c r="J19" s="608"/>
      <c r="K19" s="194" t="str">
        <f>IF(M19&gt;0,"DKK","")</f>
        <v/>
      </c>
      <c r="L19" s="48"/>
      <c r="M19" s="603">
        <f>IFERROR(VLOOKUP(MAX('Udlandet og i Dk over 24 timer'!$A$23:$A$59),'Udlandet og i Dk over 24 timer'!$A$23:$M$59,15,FALSE),0)</f>
        <v>0</v>
      </c>
      <c r="N19" s="604"/>
      <c r="O19" s="604"/>
      <c r="P19" s="604"/>
      <c r="Q19" s="604"/>
      <c r="R19" s="604"/>
      <c r="S19" s="604"/>
      <c r="T19" s="32"/>
      <c r="U19" s="47"/>
      <c r="V19" s="600" t="str">
        <f>IF(M19&gt;0,$H$11,"")</f>
        <v/>
      </c>
      <c r="W19" s="601"/>
      <c r="X19" s="601"/>
      <c r="Y19" s="601"/>
      <c r="Z19" s="601"/>
      <c r="AA19" s="601"/>
      <c r="AB19" s="602"/>
      <c r="AC19" s="603">
        <f>IFERROR(VLOOKUP(MAX('Udlandet og i Dk over 24 timer'!$A$23:$A$59),'Udlandet og i Dk over 24 timer'!$A$23:$M$59,3,FALSE),0)</f>
        <v>0</v>
      </c>
      <c r="AD19" s="604"/>
      <c r="AE19" s="604"/>
      <c r="AF19" s="604"/>
      <c r="AG19" s="604"/>
      <c r="AH19" s="604"/>
      <c r="AI19" s="604"/>
      <c r="AJ19" s="604"/>
      <c r="AK19" s="604"/>
      <c r="AL19" s="605"/>
      <c r="AM19" s="195">
        <f>IFERROR(VLOOKUP(MAX('Udlandet og i Dk over 24 timer'!$A$23:$A$59),'Udlandet og i Dk over 24 timer'!$A$23:$M$59,7,FALSE),0)</f>
        <v>0</v>
      </c>
    </row>
    <row r="20" spans="3:39" ht="20.100000000000001" customHeight="1" x14ac:dyDescent="0.25">
      <c r="C20" s="606" t="str">
        <f>IF(M20&gt;0,'Udlandet og i Dk over 24 timer'!$J$16,"")</f>
        <v/>
      </c>
      <c r="D20" s="607"/>
      <c r="E20" s="607"/>
      <c r="F20" s="607"/>
      <c r="G20" s="607"/>
      <c r="H20" s="607"/>
      <c r="I20" s="607"/>
      <c r="J20" s="608"/>
      <c r="K20" s="194" t="str">
        <f t="shared" ref="K20:K38" si="0">IF(M20&gt;0,"DKK","")</f>
        <v/>
      </c>
      <c r="L20" s="50"/>
      <c r="M20" s="603">
        <f>IFERROR(VLOOKUP(MAX('Udlandet og i Dk over 24 timer'!$A$23:$A$59)-1,'Udlandet og i Dk over 24 timer'!$A$23:$M$59,15,FALSE),0)</f>
        <v>0</v>
      </c>
      <c r="N20" s="604"/>
      <c r="O20" s="604"/>
      <c r="P20" s="604"/>
      <c r="Q20" s="604"/>
      <c r="R20" s="604"/>
      <c r="S20" s="604"/>
      <c r="T20" s="32"/>
      <c r="U20" s="47"/>
      <c r="V20" s="600" t="str">
        <f t="shared" ref="V20:V38" si="1">IF(M20&gt;0,$H$11,"")</f>
        <v/>
      </c>
      <c r="W20" s="601"/>
      <c r="X20" s="601"/>
      <c r="Y20" s="601"/>
      <c r="Z20" s="601"/>
      <c r="AA20" s="601"/>
      <c r="AB20" s="602"/>
      <c r="AC20" s="603">
        <f>IFERROR(VLOOKUP(MAX('Udlandet og i Dk over 24 timer'!$A$23:$A$59)-1,'Udlandet og i Dk over 24 timer'!$A$23:$M$59,3,FALSE),0)</f>
        <v>0</v>
      </c>
      <c r="AD20" s="604"/>
      <c r="AE20" s="604"/>
      <c r="AF20" s="604"/>
      <c r="AG20" s="604"/>
      <c r="AH20" s="604"/>
      <c r="AI20" s="604"/>
      <c r="AJ20" s="604"/>
      <c r="AK20" s="604"/>
      <c r="AL20" s="605"/>
      <c r="AM20" s="195">
        <f>IFERROR(VLOOKUP(MAX('Udlandet og i Dk over 24 timer'!$A$23:$A$59)-1,'Udlandet og i Dk over 24 timer'!$A$23:$M$59,7,FALSE),0)</f>
        <v>0</v>
      </c>
    </row>
    <row r="21" spans="3:39" ht="20.100000000000001" customHeight="1" x14ac:dyDescent="0.25">
      <c r="C21" s="606" t="str">
        <f>IF(M21&gt;0,'Udlandet og i Dk over 24 timer'!$J$16,"")</f>
        <v/>
      </c>
      <c r="D21" s="607"/>
      <c r="E21" s="607"/>
      <c r="F21" s="607"/>
      <c r="G21" s="607"/>
      <c r="H21" s="607"/>
      <c r="I21" s="607"/>
      <c r="J21" s="608"/>
      <c r="K21" s="194" t="str">
        <f t="shared" si="0"/>
        <v/>
      </c>
      <c r="L21" s="49"/>
      <c r="M21" s="603">
        <f>IFERROR(VLOOKUP(MAX('Udlandet og i Dk over 24 timer'!$A$23:$A$59)-2,'Udlandet og i Dk over 24 timer'!$A$23:$M$59,15,FALSE),0)</f>
        <v>0</v>
      </c>
      <c r="N21" s="604"/>
      <c r="O21" s="604"/>
      <c r="P21" s="604"/>
      <c r="Q21" s="604"/>
      <c r="R21" s="604"/>
      <c r="S21" s="604"/>
      <c r="T21" s="32"/>
      <c r="U21" s="47"/>
      <c r="V21" s="600" t="str">
        <f t="shared" si="1"/>
        <v/>
      </c>
      <c r="W21" s="601"/>
      <c r="X21" s="601"/>
      <c r="Y21" s="601"/>
      <c r="Z21" s="601"/>
      <c r="AA21" s="601"/>
      <c r="AB21" s="602"/>
      <c r="AC21" s="603">
        <f>IFERROR(VLOOKUP(MAX('Udlandet og i Dk over 24 timer'!$A$23:$A$59)-2,'Udlandet og i Dk over 24 timer'!$A$23:$M$59,3,FALSE),0)</f>
        <v>0</v>
      </c>
      <c r="AD21" s="604"/>
      <c r="AE21" s="604"/>
      <c r="AF21" s="604"/>
      <c r="AG21" s="604"/>
      <c r="AH21" s="604"/>
      <c r="AI21" s="604"/>
      <c r="AJ21" s="604"/>
      <c r="AK21" s="604"/>
      <c r="AL21" s="605"/>
      <c r="AM21" s="195">
        <f>IFERROR(VLOOKUP(MAX('Udlandet og i Dk over 24 timer'!$A$23:$A$59)-2,'Udlandet og i Dk over 24 timer'!$A$23:$M$59,7,FALSE),0)</f>
        <v>0</v>
      </c>
    </row>
    <row r="22" spans="3:39" ht="20.100000000000001" customHeight="1" x14ac:dyDescent="0.25">
      <c r="C22" s="606" t="str">
        <f>IF(M22&gt;0,'Udlandet og i Dk over 24 timer'!$J$16,"")</f>
        <v/>
      </c>
      <c r="D22" s="607"/>
      <c r="E22" s="607"/>
      <c r="F22" s="607"/>
      <c r="G22" s="607"/>
      <c r="H22" s="607"/>
      <c r="I22" s="607"/>
      <c r="J22" s="608"/>
      <c r="K22" s="194" t="str">
        <f t="shared" si="0"/>
        <v/>
      </c>
      <c r="L22" s="49"/>
      <c r="M22" s="603">
        <f>IFERROR(VLOOKUP(MAX('Udlandet og i Dk over 24 timer'!$A$23:$A$59)-3,'Udlandet og i Dk over 24 timer'!$A$23:$M$59,15,FALSE),0)</f>
        <v>0</v>
      </c>
      <c r="N22" s="604"/>
      <c r="O22" s="604"/>
      <c r="P22" s="604"/>
      <c r="Q22" s="604"/>
      <c r="R22" s="604"/>
      <c r="S22" s="604"/>
      <c r="T22" s="32"/>
      <c r="U22" s="47"/>
      <c r="V22" s="600" t="str">
        <f>IF(M22&gt;0,$H$11,"")</f>
        <v/>
      </c>
      <c r="W22" s="601"/>
      <c r="X22" s="601"/>
      <c r="Y22" s="601"/>
      <c r="Z22" s="601"/>
      <c r="AA22" s="601"/>
      <c r="AB22" s="602"/>
      <c r="AC22" s="603">
        <f>IFERROR(VLOOKUP(MAX('Udlandet og i Dk over 24 timer'!$A$23:$A$59)-3,'Udlandet og i Dk over 24 timer'!$A$23:$M$59,3,FALSE),0)</f>
        <v>0</v>
      </c>
      <c r="AD22" s="604"/>
      <c r="AE22" s="604"/>
      <c r="AF22" s="604"/>
      <c r="AG22" s="604"/>
      <c r="AH22" s="604"/>
      <c r="AI22" s="604"/>
      <c r="AJ22" s="604"/>
      <c r="AK22" s="604"/>
      <c r="AL22" s="605"/>
      <c r="AM22" s="195">
        <f>IFERROR(VLOOKUP(MAX('Udlandet og i Dk over 24 timer'!$A$23:$A$59)-3,'Udlandet og i Dk over 24 timer'!$A$23:$M$59,7,FALSE),0)</f>
        <v>0</v>
      </c>
    </row>
    <row r="23" spans="3:39" ht="20.100000000000001" customHeight="1" x14ac:dyDescent="0.25">
      <c r="C23" s="606" t="str">
        <f>IF(M23&gt;0,'Udlandet og i Dk over 24 timer'!$J$16,"")</f>
        <v/>
      </c>
      <c r="D23" s="607"/>
      <c r="E23" s="607"/>
      <c r="F23" s="607"/>
      <c r="G23" s="607"/>
      <c r="H23" s="607"/>
      <c r="I23" s="607"/>
      <c r="J23" s="608"/>
      <c r="K23" s="194" t="str">
        <f t="shared" si="0"/>
        <v/>
      </c>
      <c r="L23" s="49"/>
      <c r="M23" s="603">
        <f>IFERROR(VLOOKUP(MAX('Udlandet og i Dk over 24 timer'!$A$23:$A$59)-4,'Udlandet og i Dk over 24 timer'!$A$23:$M$59,15,FALSE),0)</f>
        <v>0</v>
      </c>
      <c r="N23" s="604"/>
      <c r="O23" s="604"/>
      <c r="P23" s="604"/>
      <c r="Q23" s="604"/>
      <c r="R23" s="604"/>
      <c r="S23" s="604"/>
      <c r="T23" s="32"/>
      <c r="U23" s="47"/>
      <c r="V23" s="600" t="str">
        <f t="shared" si="1"/>
        <v/>
      </c>
      <c r="W23" s="601"/>
      <c r="X23" s="601"/>
      <c r="Y23" s="601"/>
      <c r="Z23" s="601"/>
      <c r="AA23" s="601"/>
      <c r="AB23" s="602"/>
      <c r="AC23" s="603">
        <f>IFERROR(VLOOKUP(MAX('Udlandet og i Dk over 24 timer'!$A$23:$A$59)-4,'Udlandet og i Dk over 24 timer'!$A$23:$M$59,3,FALSE),0)</f>
        <v>0</v>
      </c>
      <c r="AD23" s="604"/>
      <c r="AE23" s="604"/>
      <c r="AF23" s="604"/>
      <c r="AG23" s="604"/>
      <c r="AH23" s="604"/>
      <c r="AI23" s="604"/>
      <c r="AJ23" s="604"/>
      <c r="AK23" s="604"/>
      <c r="AL23" s="605"/>
      <c r="AM23" s="196">
        <f>IFERROR(VLOOKUP(MAX('Udlandet og i Dk over 24 timer'!$A$23:$A$59)-4,'Udlandet og i Dk over 24 timer'!$A$23:$M$59,7,FALSE),0)</f>
        <v>0</v>
      </c>
    </row>
    <row r="24" spans="3:39" ht="20.100000000000001" customHeight="1" x14ac:dyDescent="0.25">
      <c r="C24" s="606" t="str">
        <f>IF(M24&gt;0,'Udlandet og i Dk over 24 timer'!$J$16,"")</f>
        <v/>
      </c>
      <c r="D24" s="607"/>
      <c r="E24" s="607"/>
      <c r="F24" s="607"/>
      <c r="G24" s="607"/>
      <c r="H24" s="607"/>
      <c r="I24" s="607"/>
      <c r="J24" s="608"/>
      <c r="K24" s="194" t="str">
        <f t="shared" si="0"/>
        <v/>
      </c>
      <c r="L24" s="49"/>
      <c r="M24" s="603">
        <f>IFERROR(VLOOKUP(MAX('Udlandet og i Dk over 24 timer'!$A$23:$A$59)-5,'Udlandet og i Dk over 24 timer'!$A$23:$M$59,15,FALSE),0)</f>
        <v>0</v>
      </c>
      <c r="N24" s="604"/>
      <c r="O24" s="604"/>
      <c r="P24" s="604"/>
      <c r="Q24" s="604"/>
      <c r="R24" s="604"/>
      <c r="S24" s="604"/>
      <c r="T24" s="32"/>
      <c r="U24" s="47"/>
      <c r="V24" s="600" t="str">
        <f t="shared" si="1"/>
        <v/>
      </c>
      <c r="W24" s="601"/>
      <c r="X24" s="601"/>
      <c r="Y24" s="601"/>
      <c r="Z24" s="601"/>
      <c r="AA24" s="601"/>
      <c r="AB24" s="602"/>
      <c r="AC24" s="603">
        <f>IFERROR(VLOOKUP(MAX('Udlandet og i Dk over 24 timer'!$A$23:$A$59)-5,'Udlandet og i Dk over 24 timer'!$A$23:$M$59,3,FALSE),0)</f>
        <v>0</v>
      </c>
      <c r="AD24" s="604"/>
      <c r="AE24" s="604"/>
      <c r="AF24" s="604"/>
      <c r="AG24" s="604"/>
      <c r="AH24" s="604"/>
      <c r="AI24" s="604"/>
      <c r="AJ24" s="604"/>
      <c r="AK24" s="604"/>
      <c r="AL24" s="605"/>
      <c r="AM24" s="196">
        <f>IFERROR(VLOOKUP(MAX('Udlandet og i Dk over 24 timer'!$A$23:$A$59)-5,'Udlandet og i Dk over 24 timer'!$A$23:$M$59,7,FALSE),0)</f>
        <v>0</v>
      </c>
    </row>
    <row r="25" spans="3:39" ht="20.100000000000001" customHeight="1" x14ac:dyDescent="0.25">
      <c r="C25" s="606" t="str">
        <f>IF(M25&gt;0,'Udlandet og i Dk over 24 timer'!$J$16,"")</f>
        <v/>
      </c>
      <c r="D25" s="607"/>
      <c r="E25" s="607"/>
      <c r="F25" s="607"/>
      <c r="G25" s="607"/>
      <c r="H25" s="607"/>
      <c r="I25" s="607"/>
      <c r="J25" s="608"/>
      <c r="K25" s="194" t="str">
        <f t="shared" si="0"/>
        <v/>
      </c>
      <c r="L25" s="49"/>
      <c r="M25" s="603">
        <f>IFERROR(VLOOKUP(MAX('Udlandet og i Dk over 24 timer'!$A$23:$A$59)-6,'Udlandet og i Dk over 24 timer'!$A$23:$M$59,15,FALSE),0)</f>
        <v>0</v>
      </c>
      <c r="N25" s="604"/>
      <c r="O25" s="604"/>
      <c r="P25" s="604"/>
      <c r="Q25" s="604"/>
      <c r="R25" s="604"/>
      <c r="S25" s="604"/>
      <c r="T25" s="32"/>
      <c r="U25" s="47"/>
      <c r="V25" s="600" t="str">
        <f t="shared" si="1"/>
        <v/>
      </c>
      <c r="W25" s="601"/>
      <c r="X25" s="601"/>
      <c r="Y25" s="601"/>
      <c r="Z25" s="601"/>
      <c r="AA25" s="601"/>
      <c r="AB25" s="602"/>
      <c r="AC25" s="603">
        <f>IFERROR(VLOOKUP(MAX('Udlandet og i Dk over 24 timer'!$A$23:$A$59)-6,'Udlandet og i Dk over 24 timer'!$A$23:$M$59,3,FALSE),0)</f>
        <v>0</v>
      </c>
      <c r="AD25" s="604"/>
      <c r="AE25" s="604"/>
      <c r="AF25" s="604"/>
      <c r="AG25" s="604"/>
      <c r="AH25" s="604"/>
      <c r="AI25" s="604"/>
      <c r="AJ25" s="604"/>
      <c r="AK25" s="604"/>
      <c r="AL25" s="605"/>
      <c r="AM25" s="196">
        <f>IFERROR(VLOOKUP(MAX('Udlandet og i Dk over 24 timer'!$A$23:$A$59)-6,'Udlandet og i Dk over 24 timer'!$A$23:$M$59,7,FALSE),0)</f>
        <v>0</v>
      </c>
    </row>
    <row r="26" spans="3:39" ht="20.100000000000001" customHeight="1" x14ac:dyDescent="0.25">
      <c r="C26" s="606" t="str">
        <f>IF(M26&gt;0,'Udlandet og i Dk over 24 timer'!$J$16,"")</f>
        <v/>
      </c>
      <c r="D26" s="607"/>
      <c r="E26" s="607"/>
      <c r="F26" s="607"/>
      <c r="G26" s="607"/>
      <c r="H26" s="607"/>
      <c r="I26" s="607"/>
      <c r="J26" s="608"/>
      <c r="K26" s="194" t="str">
        <f t="shared" si="0"/>
        <v/>
      </c>
      <c r="L26" s="49"/>
      <c r="M26" s="603">
        <f>IFERROR(VLOOKUP(MAX('Udlandet og i Dk over 24 timer'!$A$23:$A$59)-7,'Udlandet og i Dk over 24 timer'!$A$23:$M$59,15,FALSE),0)</f>
        <v>0</v>
      </c>
      <c r="N26" s="604"/>
      <c r="O26" s="604"/>
      <c r="P26" s="604"/>
      <c r="Q26" s="604"/>
      <c r="R26" s="604"/>
      <c r="S26" s="604"/>
      <c r="T26" s="32"/>
      <c r="U26" s="47"/>
      <c r="V26" s="600" t="str">
        <f t="shared" si="1"/>
        <v/>
      </c>
      <c r="W26" s="601"/>
      <c r="X26" s="601"/>
      <c r="Y26" s="601"/>
      <c r="Z26" s="601"/>
      <c r="AA26" s="601"/>
      <c r="AB26" s="602"/>
      <c r="AC26" s="603">
        <f>IFERROR(VLOOKUP(MAX('Udlandet og i Dk over 24 timer'!$A$23:$A$59)-7,'Udlandet og i Dk over 24 timer'!$A$23:$M$59,3,FALSE),0)</f>
        <v>0</v>
      </c>
      <c r="AD26" s="604"/>
      <c r="AE26" s="604"/>
      <c r="AF26" s="604"/>
      <c r="AG26" s="604"/>
      <c r="AH26" s="604"/>
      <c r="AI26" s="604"/>
      <c r="AJ26" s="604"/>
      <c r="AK26" s="604"/>
      <c r="AL26" s="605"/>
      <c r="AM26" s="196">
        <f>IFERROR(VLOOKUP(MAX('Udlandet og i Dk over 24 timer'!$A$23:$A$59)-7,'Udlandet og i Dk over 24 timer'!$A$23:$M$59,7,FALSE),0)</f>
        <v>0</v>
      </c>
    </row>
    <row r="27" spans="3:39" ht="20.100000000000001" customHeight="1" x14ac:dyDescent="0.25">
      <c r="C27" s="606" t="str">
        <f>IF(M27&gt;0,'Udlandet og i Dk over 24 timer'!$J$16,"")</f>
        <v/>
      </c>
      <c r="D27" s="607"/>
      <c r="E27" s="607"/>
      <c r="F27" s="607"/>
      <c r="G27" s="607"/>
      <c r="H27" s="607"/>
      <c r="I27" s="607"/>
      <c r="J27" s="608"/>
      <c r="K27" s="194" t="str">
        <f t="shared" si="0"/>
        <v/>
      </c>
      <c r="L27" s="49"/>
      <c r="M27" s="603">
        <f>IFERROR(VLOOKUP(MAX('Udlandet og i Dk over 24 timer'!$A$23:$A$59)-8,'Udlandet og i Dk over 24 timer'!$A$23:$M$59,15,FALSE),0)</f>
        <v>0</v>
      </c>
      <c r="N27" s="604"/>
      <c r="O27" s="604"/>
      <c r="P27" s="604"/>
      <c r="Q27" s="604"/>
      <c r="R27" s="604"/>
      <c r="S27" s="604"/>
      <c r="T27" s="32"/>
      <c r="U27" s="47"/>
      <c r="V27" s="600" t="str">
        <f t="shared" si="1"/>
        <v/>
      </c>
      <c r="W27" s="601"/>
      <c r="X27" s="601"/>
      <c r="Y27" s="601"/>
      <c r="Z27" s="601"/>
      <c r="AA27" s="601"/>
      <c r="AB27" s="602"/>
      <c r="AC27" s="603">
        <f>IFERROR(VLOOKUP(MAX('Udlandet og i Dk over 24 timer'!$A$23:$A$59)-8,'Udlandet og i Dk over 24 timer'!$A$23:$M$59,3,FALSE),0)</f>
        <v>0</v>
      </c>
      <c r="AD27" s="604"/>
      <c r="AE27" s="604"/>
      <c r="AF27" s="604"/>
      <c r="AG27" s="604"/>
      <c r="AH27" s="604"/>
      <c r="AI27" s="604"/>
      <c r="AJ27" s="604"/>
      <c r="AK27" s="604"/>
      <c r="AL27" s="605"/>
      <c r="AM27" s="196">
        <f>IFERROR(VLOOKUP(MAX('Udlandet og i Dk over 24 timer'!$A$23:$A$59)-8,'Udlandet og i Dk over 24 timer'!$A$23:$M$59,7,FALSE),0)</f>
        <v>0</v>
      </c>
    </row>
    <row r="28" spans="3:39" ht="20.100000000000001" customHeight="1" x14ac:dyDescent="0.25">
      <c r="C28" s="606" t="str">
        <f>IF(M28&gt;0,'Udlandet og i Dk over 24 timer'!$J$16,"")</f>
        <v/>
      </c>
      <c r="D28" s="607"/>
      <c r="E28" s="607"/>
      <c r="F28" s="607"/>
      <c r="G28" s="607"/>
      <c r="H28" s="607"/>
      <c r="I28" s="607"/>
      <c r="J28" s="608"/>
      <c r="K28" s="194" t="str">
        <f t="shared" si="0"/>
        <v/>
      </c>
      <c r="L28" s="49"/>
      <c r="M28" s="603">
        <f>IFERROR(VLOOKUP(MAX('Udlandet og i Dk over 24 timer'!$A$23:$A$59)-9,'Udlandet og i Dk over 24 timer'!$A$23:$M$59,15,FALSE),0)</f>
        <v>0</v>
      </c>
      <c r="N28" s="604"/>
      <c r="O28" s="604"/>
      <c r="P28" s="604"/>
      <c r="Q28" s="604"/>
      <c r="R28" s="604"/>
      <c r="S28" s="604"/>
      <c r="T28" s="32"/>
      <c r="U28" s="47"/>
      <c r="V28" s="600" t="str">
        <f t="shared" si="1"/>
        <v/>
      </c>
      <c r="W28" s="601"/>
      <c r="X28" s="601"/>
      <c r="Y28" s="601"/>
      <c r="Z28" s="601"/>
      <c r="AA28" s="601"/>
      <c r="AB28" s="602"/>
      <c r="AC28" s="603">
        <f>IFERROR(VLOOKUP(MAX('Udlandet og i Dk over 24 timer'!$A$23:$A$59)-9,'Udlandet og i Dk over 24 timer'!$A$23:$M$59,3,FALSE),0)</f>
        <v>0</v>
      </c>
      <c r="AD28" s="604"/>
      <c r="AE28" s="604"/>
      <c r="AF28" s="604"/>
      <c r="AG28" s="604"/>
      <c r="AH28" s="604"/>
      <c r="AI28" s="604"/>
      <c r="AJ28" s="604"/>
      <c r="AK28" s="604"/>
      <c r="AL28" s="605"/>
      <c r="AM28" s="196">
        <f>IFERROR(VLOOKUP(MAX('Udlandet og i Dk over 24 timer'!$A$23:$A$59)-9,'Udlandet og i Dk over 24 timer'!$A$23:$M$59,7,FALSE),0)</f>
        <v>0</v>
      </c>
    </row>
    <row r="29" spans="3:39" ht="20.100000000000001" customHeight="1" x14ac:dyDescent="0.25">
      <c r="C29" s="606" t="str">
        <f>IF(M29&gt;0,'Udlandet og i Dk over 24 timer'!$J$16,"")</f>
        <v/>
      </c>
      <c r="D29" s="607"/>
      <c r="E29" s="607"/>
      <c r="F29" s="607"/>
      <c r="G29" s="607"/>
      <c r="H29" s="607"/>
      <c r="I29" s="607"/>
      <c r="J29" s="608"/>
      <c r="K29" s="194" t="str">
        <f t="shared" si="0"/>
        <v/>
      </c>
      <c r="L29" s="49"/>
      <c r="M29" s="603">
        <f>IFERROR(VLOOKUP(MAX('Udlandet og i Dk over 24 timer'!$A$23:$A$59)-10,'Udlandet og i Dk over 24 timer'!$A$23:$M$59,15,FALSE),0)</f>
        <v>0</v>
      </c>
      <c r="N29" s="604"/>
      <c r="O29" s="604"/>
      <c r="P29" s="604"/>
      <c r="Q29" s="604"/>
      <c r="R29" s="604"/>
      <c r="S29" s="604"/>
      <c r="T29" s="32"/>
      <c r="U29" s="47"/>
      <c r="V29" s="600" t="str">
        <f t="shared" si="1"/>
        <v/>
      </c>
      <c r="W29" s="601"/>
      <c r="X29" s="601"/>
      <c r="Y29" s="601"/>
      <c r="Z29" s="601"/>
      <c r="AA29" s="601"/>
      <c r="AB29" s="602"/>
      <c r="AC29" s="603">
        <f>IFERROR(VLOOKUP(MAX('Udlandet og i Dk over 24 timer'!$A$23:$A$59)-10,'Udlandet og i Dk over 24 timer'!$A$23:$M$59,3,FALSE),0)</f>
        <v>0</v>
      </c>
      <c r="AD29" s="604"/>
      <c r="AE29" s="604"/>
      <c r="AF29" s="604"/>
      <c r="AG29" s="604"/>
      <c r="AH29" s="604"/>
      <c r="AI29" s="604"/>
      <c r="AJ29" s="604"/>
      <c r="AK29" s="604"/>
      <c r="AL29" s="605"/>
      <c r="AM29" s="196">
        <f>IFERROR(VLOOKUP(MAX('Udlandet og i Dk over 24 timer'!$A$23:$A$59)-10,'Udlandet og i Dk over 24 timer'!$A$23:$M$59,7,FALSE),0)</f>
        <v>0</v>
      </c>
    </row>
    <row r="30" spans="3:39" ht="20.100000000000001" customHeight="1" x14ac:dyDescent="0.25">
      <c r="C30" s="606" t="str">
        <f>IF(M30&gt;0,'Udlandet og i Dk over 24 timer'!$J$16,"")</f>
        <v/>
      </c>
      <c r="D30" s="607"/>
      <c r="E30" s="607"/>
      <c r="F30" s="607"/>
      <c r="G30" s="607"/>
      <c r="H30" s="607"/>
      <c r="I30" s="607"/>
      <c r="J30" s="608"/>
      <c r="K30" s="194" t="str">
        <f t="shared" si="0"/>
        <v/>
      </c>
      <c r="L30" s="49"/>
      <c r="M30" s="603">
        <f>IFERROR(VLOOKUP(MAX('Udlandet og i Dk over 24 timer'!$A$23:$A$59)-11,'Udlandet og i Dk over 24 timer'!$A$23:$M$59,15,FALSE),0)</f>
        <v>0</v>
      </c>
      <c r="N30" s="604"/>
      <c r="O30" s="604"/>
      <c r="P30" s="604"/>
      <c r="Q30" s="604"/>
      <c r="R30" s="604"/>
      <c r="S30" s="604"/>
      <c r="T30" s="32"/>
      <c r="U30" s="47"/>
      <c r="V30" s="600" t="str">
        <f t="shared" si="1"/>
        <v/>
      </c>
      <c r="W30" s="601"/>
      <c r="X30" s="601"/>
      <c r="Y30" s="601"/>
      <c r="Z30" s="601"/>
      <c r="AA30" s="601"/>
      <c r="AB30" s="602"/>
      <c r="AC30" s="603">
        <f>IFERROR(VLOOKUP(MAX('Udlandet og i Dk over 24 timer'!$A$23:$A$59)-11,'Udlandet og i Dk over 24 timer'!$A$23:$M$59,3,FALSE),0)</f>
        <v>0</v>
      </c>
      <c r="AD30" s="604"/>
      <c r="AE30" s="604"/>
      <c r="AF30" s="604"/>
      <c r="AG30" s="604"/>
      <c r="AH30" s="604"/>
      <c r="AI30" s="604"/>
      <c r="AJ30" s="604"/>
      <c r="AK30" s="604"/>
      <c r="AL30" s="605"/>
      <c r="AM30" s="196">
        <f>IFERROR(VLOOKUP(MAX('Udlandet og i Dk over 24 timer'!$A$23:$A$59)-11,'Udlandet og i Dk over 24 timer'!$A$23:$M$59,7,FALSE),0)</f>
        <v>0</v>
      </c>
    </row>
    <row r="31" spans="3:39" ht="20.100000000000001" customHeight="1" x14ac:dyDescent="0.25">
      <c r="C31" s="606" t="str">
        <f>IF(M31&gt;0,'Udlandet og i Dk over 24 timer'!$J$16,"")</f>
        <v/>
      </c>
      <c r="D31" s="607"/>
      <c r="E31" s="607"/>
      <c r="F31" s="607"/>
      <c r="G31" s="607"/>
      <c r="H31" s="607"/>
      <c r="I31" s="607"/>
      <c r="J31" s="608"/>
      <c r="K31" s="194" t="str">
        <f t="shared" si="0"/>
        <v/>
      </c>
      <c r="L31" s="49"/>
      <c r="M31" s="603">
        <f>IFERROR(VLOOKUP(MAX('Udlandet og i Dk over 24 timer'!$A$23:$A$59)-12,'Udlandet og i Dk over 24 timer'!$A$23:$M$59,15,FALSE),0)</f>
        <v>0</v>
      </c>
      <c r="N31" s="604"/>
      <c r="O31" s="604"/>
      <c r="P31" s="604"/>
      <c r="Q31" s="604"/>
      <c r="R31" s="604"/>
      <c r="S31" s="604"/>
      <c r="T31" s="32"/>
      <c r="U31" s="47"/>
      <c r="V31" s="600" t="str">
        <f t="shared" si="1"/>
        <v/>
      </c>
      <c r="W31" s="601"/>
      <c r="X31" s="601"/>
      <c r="Y31" s="601"/>
      <c r="Z31" s="601"/>
      <c r="AA31" s="601"/>
      <c r="AB31" s="602"/>
      <c r="AC31" s="603">
        <f>IFERROR(VLOOKUP(MAX('Udlandet og i Dk over 24 timer'!$A$23:$A$59)-12,'Udlandet og i Dk over 24 timer'!$A$23:$M$59,3,FALSE),0)</f>
        <v>0</v>
      </c>
      <c r="AD31" s="604"/>
      <c r="AE31" s="604"/>
      <c r="AF31" s="604"/>
      <c r="AG31" s="604"/>
      <c r="AH31" s="604"/>
      <c r="AI31" s="604"/>
      <c r="AJ31" s="604"/>
      <c r="AK31" s="604"/>
      <c r="AL31" s="605"/>
      <c r="AM31" s="196">
        <f>IFERROR(VLOOKUP(MAX('Udlandet og i Dk over 24 timer'!$A$23:$A$59)-12,'Udlandet og i Dk over 24 timer'!$A$23:$M$59,7,FALSE),0)</f>
        <v>0</v>
      </c>
    </row>
    <row r="32" spans="3:39" ht="20.100000000000001" customHeight="1" x14ac:dyDescent="0.25">
      <c r="C32" s="606" t="str">
        <f>IF(M32&gt;0,'Udlandet og i Dk over 24 timer'!$J$16,"")</f>
        <v/>
      </c>
      <c r="D32" s="607"/>
      <c r="E32" s="607"/>
      <c r="F32" s="607"/>
      <c r="G32" s="607"/>
      <c r="H32" s="607"/>
      <c r="I32" s="607"/>
      <c r="J32" s="608"/>
      <c r="K32" s="194" t="str">
        <f t="shared" si="0"/>
        <v/>
      </c>
      <c r="L32" s="49"/>
      <c r="M32" s="603">
        <f>IFERROR(VLOOKUP(MAX('Udlandet og i Dk over 24 timer'!$A$23:$A$59)-13,'Udlandet og i Dk over 24 timer'!$A$23:$M$59,15,FALSE),0)</f>
        <v>0</v>
      </c>
      <c r="N32" s="604"/>
      <c r="O32" s="604"/>
      <c r="P32" s="604"/>
      <c r="Q32" s="604"/>
      <c r="R32" s="604"/>
      <c r="S32" s="604"/>
      <c r="T32" s="32"/>
      <c r="U32" s="47"/>
      <c r="V32" s="600" t="str">
        <f t="shared" si="1"/>
        <v/>
      </c>
      <c r="W32" s="601"/>
      <c r="X32" s="601"/>
      <c r="Y32" s="601"/>
      <c r="Z32" s="601"/>
      <c r="AA32" s="601"/>
      <c r="AB32" s="602"/>
      <c r="AC32" s="603">
        <f>IFERROR(VLOOKUP(MAX('Udlandet og i Dk over 24 timer'!$A$23:$A$59)-13,'Udlandet og i Dk over 24 timer'!$A$23:$M$59,3,FALSE),0)</f>
        <v>0</v>
      </c>
      <c r="AD32" s="604"/>
      <c r="AE32" s="604"/>
      <c r="AF32" s="604"/>
      <c r="AG32" s="604"/>
      <c r="AH32" s="604"/>
      <c r="AI32" s="604"/>
      <c r="AJ32" s="604"/>
      <c r="AK32" s="604"/>
      <c r="AL32" s="605"/>
      <c r="AM32" s="196">
        <f>IFERROR(VLOOKUP(MAX('Udlandet og i Dk over 24 timer'!$A$23:$A$59)-13,'Udlandet og i Dk over 24 timer'!$A$23:$M$59,7,FALSE),0)</f>
        <v>0</v>
      </c>
    </row>
    <row r="33" spans="1:39" ht="20.100000000000001" customHeight="1" x14ac:dyDescent="0.25">
      <c r="C33" s="606" t="str">
        <f>IF(M33&gt;0,'Udlandet og i Dk over 24 timer'!$J$16,"")</f>
        <v/>
      </c>
      <c r="D33" s="607"/>
      <c r="E33" s="607"/>
      <c r="F33" s="607"/>
      <c r="G33" s="607"/>
      <c r="H33" s="607"/>
      <c r="I33" s="607"/>
      <c r="J33" s="608"/>
      <c r="K33" s="194" t="str">
        <f t="shared" si="0"/>
        <v/>
      </c>
      <c r="L33" s="49"/>
      <c r="M33" s="603">
        <f>IFERROR(VLOOKUP(MAX('Udlandet og i Dk over 24 timer'!$A$23:$A$59)-14,'Udlandet og i Dk over 24 timer'!$A$23:$M$59,15,FALSE),0)</f>
        <v>0</v>
      </c>
      <c r="N33" s="604"/>
      <c r="O33" s="604"/>
      <c r="P33" s="604"/>
      <c r="Q33" s="604"/>
      <c r="R33" s="604"/>
      <c r="S33" s="604"/>
      <c r="T33" s="32"/>
      <c r="U33" s="47"/>
      <c r="V33" s="600" t="str">
        <f t="shared" si="1"/>
        <v/>
      </c>
      <c r="W33" s="601"/>
      <c r="X33" s="601"/>
      <c r="Y33" s="601"/>
      <c r="Z33" s="601"/>
      <c r="AA33" s="601"/>
      <c r="AB33" s="602"/>
      <c r="AC33" s="603">
        <f>IFERROR(VLOOKUP(MAX('Udlandet og i Dk over 24 timer'!$A$23:$A$59)-14,'Udlandet og i Dk over 24 timer'!$A$23:$M$59,3,FALSE),0)</f>
        <v>0</v>
      </c>
      <c r="AD33" s="604"/>
      <c r="AE33" s="604"/>
      <c r="AF33" s="604"/>
      <c r="AG33" s="604"/>
      <c r="AH33" s="604"/>
      <c r="AI33" s="604"/>
      <c r="AJ33" s="604"/>
      <c r="AK33" s="604"/>
      <c r="AL33" s="605"/>
      <c r="AM33" s="196">
        <f>IFERROR(VLOOKUP(MAX('Udlandet og i Dk over 24 timer'!$A$23:$A$59)-14,'Udlandet og i Dk over 24 timer'!$A$23:$M$59,7,FALSE),0)</f>
        <v>0</v>
      </c>
    </row>
    <row r="34" spans="1:39" ht="20.100000000000001" customHeight="1" x14ac:dyDescent="0.25">
      <c r="C34" s="606" t="str">
        <f>IF(M34&gt;0,'Udlandet og i Dk over 24 timer'!$J$16,"")</f>
        <v/>
      </c>
      <c r="D34" s="607"/>
      <c r="E34" s="607"/>
      <c r="F34" s="607"/>
      <c r="G34" s="607"/>
      <c r="H34" s="607"/>
      <c r="I34" s="607"/>
      <c r="J34" s="608"/>
      <c r="K34" s="194" t="str">
        <f t="shared" si="0"/>
        <v/>
      </c>
      <c r="L34" s="48"/>
      <c r="M34" s="603">
        <f>IFERROR(VLOOKUP(MAX('Udlandet og i Dk over 24 timer'!$A$23:$A$59)-15,'Udlandet og i Dk over 24 timer'!$A$23:$M$59,15,FALSE),0)</f>
        <v>0</v>
      </c>
      <c r="N34" s="604"/>
      <c r="O34" s="604"/>
      <c r="P34" s="604"/>
      <c r="Q34" s="604"/>
      <c r="R34" s="604"/>
      <c r="S34" s="604"/>
      <c r="T34" s="32"/>
      <c r="U34" s="47"/>
      <c r="V34" s="600" t="str">
        <f t="shared" si="1"/>
        <v/>
      </c>
      <c r="W34" s="601"/>
      <c r="X34" s="601"/>
      <c r="Y34" s="601"/>
      <c r="Z34" s="601"/>
      <c r="AA34" s="601"/>
      <c r="AB34" s="602"/>
      <c r="AC34" s="603">
        <f>IFERROR(VLOOKUP(MAX('Udlandet og i Dk over 24 timer'!$A$23:$A$59)-15,'Udlandet og i Dk over 24 timer'!$A$23:$M$59,3,FALSE),0)</f>
        <v>0</v>
      </c>
      <c r="AD34" s="604"/>
      <c r="AE34" s="604"/>
      <c r="AF34" s="604"/>
      <c r="AG34" s="604"/>
      <c r="AH34" s="604"/>
      <c r="AI34" s="604"/>
      <c r="AJ34" s="604"/>
      <c r="AK34" s="604"/>
      <c r="AL34" s="605"/>
      <c r="AM34" s="196">
        <f>IFERROR(VLOOKUP(MAX('Udlandet og i Dk over 24 timer'!$A$23:$A$59)-15,'Udlandet og i Dk over 24 timer'!$A$23:$M$59,7,FALSE),0)</f>
        <v>0</v>
      </c>
    </row>
    <row r="35" spans="1:39" ht="20.100000000000001" customHeight="1" x14ac:dyDescent="0.25">
      <c r="C35" s="606" t="str">
        <f>IF(M35&gt;0,'Udlandet og i Dk over 24 timer'!$J$16,"")</f>
        <v/>
      </c>
      <c r="D35" s="607"/>
      <c r="E35" s="607"/>
      <c r="F35" s="607"/>
      <c r="G35" s="607"/>
      <c r="H35" s="607"/>
      <c r="I35" s="607"/>
      <c r="J35" s="608"/>
      <c r="K35" s="194" t="str">
        <f t="shared" si="0"/>
        <v/>
      </c>
      <c r="L35" s="48"/>
      <c r="M35" s="603">
        <f>IFERROR(VLOOKUP(MAX('Udlandet og i Dk over 24 timer'!$A$23:$A$59)-16,'Udlandet og i Dk over 24 timer'!$A$23:$M$59,15,FALSE),0)</f>
        <v>0</v>
      </c>
      <c r="N35" s="604"/>
      <c r="O35" s="604"/>
      <c r="P35" s="604"/>
      <c r="Q35" s="604"/>
      <c r="R35" s="604"/>
      <c r="S35" s="604"/>
      <c r="T35" s="32"/>
      <c r="U35" s="47"/>
      <c r="V35" s="600" t="str">
        <f t="shared" si="1"/>
        <v/>
      </c>
      <c r="W35" s="601"/>
      <c r="X35" s="601"/>
      <c r="Y35" s="601"/>
      <c r="Z35" s="601"/>
      <c r="AA35" s="601"/>
      <c r="AB35" s="602"/>
      <c r="AC35" s="603">
        <f>IFERROR(VLOOKUP(MAX('Udlandet og i Dk over 24 timer'!$A$23:$A$59)-16,'Udlandet og i Dk over 24 timer'!$A$23:$M$59,3,FALSE),0)</f>
        <v>0</v>
      </c>
      <c r="AD35" s="604"/>
      <c r="AE35" s="604"/>
      <c r="AF35" s="604"/>
      <c r="AG35" s="604"/>
      <c r="AH35" s="604"/>
      <c r="AI35" s="604"/>
      <c r="AJ35" s="604"/>
      <c r="AK35" s="604"/>
      <c r="AL35" s="605"/>
      <c r="AM35" s="196">
        <f>IFERROR(VLOOKUP(MAX('Udlandet og i Dk over 24 timer'!$A$23:$A$59)-16,'Udlandet og i Dk over 24 timer'!$A$23:$M$59,7,FALSE),0)</f>
        <v>0</v>
      </c>
    </row>
    <row r="36" spans="1:39" ht="20.100000000000001" customHeight="1" x14ac:dyDescent="0.25">
      <c r="C36" s="606" t="str">
        <f>IF(M36&gt;0,'Udlandet og i Dk over 24 timer'!$J$16,"")</f>
        <v/>
      </c>
      <c r="D36" s="607"/>
      <c r="E36" s="607"/>
      <c r="F36" s="607"/>
      <c r="G36" s="607"/>
      <c r="H36" s="607"/>
      <c r="I36" s="607"/>
      <c r="J36" s="608"/>
      <c r="K36" s="194" t="str">
        <f t="shared" si="0"/>
        <v/>
      </c>
      <c r="L36" s="48"/>
      <c r="M36" s="603">
        <f>IFERROR(VLOOKUP(MAX('Udlandet og i Dk over 24 timer'!$A$23:$A$59)-17,'Udlandet og i Dk over 24 timer'!$A$23:$M$59,15,FALSE),0)</f>
        <v>0</v>
      </c>
      <c r="N36" s="604"/>
      <c r="O36" s="604"/>
      <c r="P36" s="604"/>
      <c r="Q36" s="604"/>
      <c r="R36" s="604"/>
      <c r="S36" s="604"/>
      <c r="T36" s="32"/>
      <c r="U36" s="47"/>
      <c r="V36" s="600" t="str">
        <f t="shared" si="1"/>
        <v/>
      </c>
      <c r="W36" s="601"/>
      <c r="X36" s="601"/>
      <c r="Y36" s="601"/>
      <c r="Z36" s="601"/>
      <c r="AA36" s="601"/>
      <c r="AB36" s="602"/>
      <c r="AC36" s="603">
        <f>IFERROR(VLOOKUP(MAX('Udlandet og i Dk over 24 timer'!$A$23:$A$59)-17,'Udlandet og i Dk over 24 timer'!$A$23:$M$59,3,FALSE),0)</f>
        <v>0</v>
      </c>
      <c r="AD36" s="604"/>
      <c r="AE36" s="604"/>
      <c r="AF36" s="604"/>
      <c r="AG36" s="604"/>
      <c r="AH36" s="604"/>
      <c r="AI36" s="604"/>
      <c r="AJ36" s="604"/>
      <c r="AK36" s="604"/>
      <c r="AL36" s="605"/>
      <c r="AM36" s="196">
        <f>IFERROR(VLOOKUP(MAX('Udlandet og i Dk over 24 timer'!$A$23:$A$59)-17,'Udlandet og i Dk over 24 timer'!$A$23:$M$59,7,FALSE),0)</f>
        <v>0</v>
      </c>
    </row>
    <row r="37" spans="1:39" ht="20.100000000000001" customHeight="1" x14ac:dyDescent="0.25">
      <c r="C37" s="606" t="str">
        <f>IF(M37&gt;0,'Udlandet og i Dk over 24 timer'!$J$16,"")</f>
        <v/>
      </c>
      <c r="D37" s="607"/>
      <c r="E37" s="607"/>
      <c r="F37" s="607"/>
      <c r="G37" s="607"/>
      <c r="H37" s="607"/>
      <c r="I37" s="607"/>
      <c r="J37" s="608"/>
      <c r="K37" s="194" t="str">
        <f t="shared" si="0"/>
        <v/>
      </c>
      <c r="L37" s="48"/>
      <c r="M37" s="603">
        <f>IFERROR(VLOOKUP(MAX('Udlandet og i Dk over 24 timer'!$A$23:$A$59)-18,'Udlandet og i Dk over 24 timer'!$A$23:$M$59,15,FALSE),0)</f>
        <v>0</v>
      </c>
      <c r="N37" s="604"/>
      <c r="O37" s="604"/>
      <c r="P37" s="604"/>
      <c r="Q37" s="604"/>
      <c r="R37" s="604"/>
      <c r="S37" s="604"/>
      <c r="T37" s="32"/>
      <c r="U37" s="47"/>
      <c r="V37" s="600" t="str">
        <f t="shared" si="1"/>
        <v/>
      </c>
      <c r="W37" s="601"/>
      <c r="X37" s="601"/>
      <c r="Y37" s="601"/>
      <c r="Z37" s="601"/>
      <c r="AA37" s="601"/>
      <c r="AB37" s="602"/>
      <c r="AC37" s="603">
        <f>IFERROR(VLOOKUP(MAX('Udlandet og i Dk over 24 timer'!$A$23:$A$59)-18,'Udlandet og i Dk over 24 timer'!$A$23:$M$59,3,FALSE),0)</f>
        <v>0</v>
      </c>
      <c r="AD37" s="604"/>
      <c r="AE37" s="604"/>
      <c r="AF37" s="604"/>
      <c r="AG37" s="604"/>
      <c r="AH37" s="604"/>
      <c r="AI37" s="604"/>
      <c r="AJ37" s="604"/>
      <c r="AK37" s="604"/>
      <c r="AL37" s="605"/>
      <c r="AM37" s="196">
        <f>IFERROR(VLOOKUP(MAX('Udlandet og i Dk over 24 timer'!$A$23:$A$59)-18,'Udlandet og i Dk over 24 timer'!$A$23:$M$59,7,FALSE),0)</f>
        <v>0</v>
      </c>
    </row>
    <row r="38" spans="1:39" ht="20.100000000000001" customHeight="1" x14ac:dyDescent="0.25">
      <c r="C38" s="606" t="str">
        <f>IF(M38&gt;0,'Udlandet og i Dk over 24 timer'!$J$16,"")</f>
        <v/>
      </c>
      <c r="D38" s="607"/>
      <c r="E38" s="607"/>
      <c r="F38" s="607"/>
      <c r="G38" s="607"/>
      <c r="H38" s="607"/>
      <c r="I38" s="607"/>
      <c r="J38" s="608"/>
      <c r="K38" s="194" t="str">
        <f t="shared" si="0"/>
        <v/>
      </c>
      <c r="L38" s="48"/>
      <c r="M38" s="603">
        <f>IFERROR(VLOOKUP(MAX('Udlandet og i Dk over 24 timer'!$A$23:$A$59)-19,'Udlandet og i Dk over 24 timer'!$A$23:$M$59,15,FALSE),0)</f>
        <v>0</v>
      </c>
      <c r="N38" s="604"/>
      <c r="O38" s="604"/>
      <c r="P38" s="604"/>
      <c r="Q38" s="604"/>
      <c r="R38" s="604"/>
      <c r="S38" s="604"/>
      <c r="T38" s="32"/>
      <c r="U38" s="47"/>
      <c r="V38" s="600" t="str">
        <f t="shared" si="1"/>
        <v/>
      </c>
      <c r="W38" s="601"/>
      <c r="X38" s="601"/>
      <c r="Y38" s="601"/>
      <c r="Z38" s="601"/>
      <c r="AA38" s="601"/>
      <c r="AB38" s="602"/>
      <c r="AC38" s="603">
        <f>IFERROR(VLOOKUP(MAX('Udlandet og i Dk over 24 timer'!$A$23:$A$59)-19,'Udlandet og i Dk over 24 timer'!$A$23:$M$59,3,FALSE),0)</f>
        <v>0</v>
      </c>
      <c r="AD38" s="604"/>
      <c r="AE38" s="604"/>
      <c r="AF38" s="604"/>
      <c r="AG38" s="604"/>
      <c r="AH38" s="604"/>
      <c r="AI38" s="604"/>
      <c r="AJ38" s="604"/>
      <c r="AK38" s="604"/>
      <c r="AL38" s="605"/>
      <c r="AM38" s="196">
        <f>IFERROR(VLOOKUP(MAX('Udlandet og i Dk over 24 timer'!$A$23:$A$59)-19,'Udlandet og i Dk over 24 timer'!$A$23:$M$59,7,FALSE),0)</f>
        <v>0</v>
      </c>
    </row>
    <row r="39" spans="1:39" ht="20.100000000000001" customHeight="1" x14ac:dyDescent="0.3">
      <c r="C39" s="46" t="s">
        <v>427</v>
      </c>
      <c r="D39" s="45"/>
      <c r="E39" s="45"/>
      <c r="F39" s="45"/>
      <c r="G39" s="45"/>
      <c r="H39" s="45"/>
      <c r="I39" s="45"/>
      <c r="J39" s="45"/>
      <c r="K39" s="45"/>
      <c r="L39" s="44"/>
      <c r="M39" s="43"/>
      <c r="N39" s="42"/>
      <c r="O39" s="42"/>
      <c r="P39" s="42"/>
      <c r="Q39" s="42"/>
      <c r="R39" s="42"/>
      <c r="S39" s="42"/>
      <c r="T39" s="32"/>
      <c r="U39" s="32"/>
      <c r="V39" s="36"/>
      <c r="W39" s="31"/>
      <c r="X39" s="31"/>
      <c r="Y39" s="31"/>
      <c r="Z39" s="31"/>
      <c r="AA39" s="31"/>
      <c r="AB39" s="36"/>
      <c r="AC39" s="42"/>
      <c r="AD39" s="36"/>
      <c r="AE39" s="36"/>
      <c r="AF39" s="31"/>
      <c r="AG39" s="31"/>
      <c r="AH39" s="31"/>
      <c r="AI39" s="31"/>
      <c r="AJ39" s="31"/>
      <c r="AK39" s="36"/>
      <c r="AL39" s="31"/>
      <c r="AM39" s="35"/>
    </row>
    <row r="40" spans="1:39" ht="20.100000000000001" customHeight="1" x14ac:dyDescent="0.25">
      <c r="C40" s="606"/>
      <c r="D40" s="611"/>
      <c r="E40" s="611"/>
      <c r="F40" s="611"/>
      <c r="G40" s="611"/>
      <c r="H40" s="611"/>
      <c r="I40" s="611"/>
      <c r="J40" s="611"/>
      <c r="K40" s="611"/>
      <c r="L40" s="611"/>
      <c r="M40" s="611"/>
      <c r="N40" s="611"/>
      <c r="O40" s="611"/>
      <c r="P40" s="611"/>
      <c r="Q40" s="611"/>
      <c r="R40" s="611"/>
      <c r="S40" s="611"/>
      <c r="T40" s="611"/>
      <c r="U40" s="611"/>
      <c r="V40" s="611"/>
      <c r="W40" s="611"/>
      <c r="X40" s="611"/>
      <c r="Y40" s="611"/>
      <c r="Z40" s="611"/>
      <c r="AA40" s="611"/>
      <c r="AB40" s="611"/>
      <c r="AC40" s="611"/>
      <c r="AD40" s="611"/>
      <c r="AE40" s="611"/>
      <c r="AF40" s="611"/>
      <c r="AG40" s="611"/>
      <c r="AH40" s="611"/>
      <c r="AI40" s="611"/>
      <c r="AJ40" s="611"/>
      <c r="AK40" s="611"/>
      <c r="AL40" s="611"/>
      <c r="AM40" s="612"/>
    </row>
    <row r="41" spans="1:39" ht="20.100000000000001" customHeight="1" x14ac:dyDescent="0.25">
      <c r="C41" s="40"/>
      <c r="D41" s="33"/>
      <c r="E41" s="33"/>
      <c r="F41" s="33"/>
      <c r="G41" s="33"/>
      <c r="H41" s="33"/>
      <c r="I41" s="33"/>
      <c r="J41" s="33"/>
      <c r="K41" s="33"/>
      <c r="L41" s="33"/>
      <c r="M41" s="609"/>
      <c r="N41" s="609"/>
      <c r="O41" s="609"/>
      <c r="P41" s="609"/>
      <c r="Q41" s="609"/>
      <c r="R41" s="609"/>
      <c r="S41" s="609"/>
      <c r="T41" s="32"/>
      <c r="U41" s="32"/>
      <c r="V41" s="36"/>
      <c r="W41" s="31"/>
      <c r="X41" s="31"/>
      <c r="Y41" s="31"/>
      <c r="Z41" s="31"/>
      <c r="AA41" s="31"/>
      <c r="AB41" s="36"/>
      <c r="AC41" s="36"/>
      <c r="AD41" s="31"/>
      <c r="AE41" s="31"/>
      <c r="AF41" s="31"/>
      <c r="AG41" s="31"/>
      <c r="AH41" s="31"/>
      <c r="AI41" s="31"/>
      <c r="AJ41" s="31"/>
      <c r="AK41" s="36"/>
      <c r="AL41" s="31"/>
      <c r="AM41" s="35"/>
    </row>
    <row r="42" spans="1:39" ht="20.100000000000001" customHeight="1" x14ac:dyDescent="0.25">
      <c r="A42" s="41"/>
      <c r="C42" s="40"/>
      <c r="D42" s="39"/>
      <c r="E42" s="39"/>
      <c r="F42" s="39"/>
      <c r="G42" s="39"/>
      <c r="H42" s="39"/>
      <c r="I42" s="39"/>
      <c r="J42" s="39"/>
      <c r="K42" s="39"/>
      <c r="L42" s="38"/>
      <c r="M42" s="609"/>
      <c r="N42" s="609"/>
      <c r="O42" s="609"/>
      <c r="P42" s="609"/>
      <c r="Q42" s="609"/>
      <c r="R42" s="609"/>
      <c r="S42" s="609"/>
      <c r="T42" s="37"/>
      <c r="U42" s="37"/>
      <c r="V42" s="36"/>
      <c r="W42" s="36">
        <v>110453</v>
      </c>
      <c r="X42" s="36"/>
      <c r="Y42" s="36"/>
      <c r="Z42" s="36"/>
      <c r="AA42" s="36"/>
      <c r="AB42" s="36"/>
      <c r="AC42" s="36"/>
      <c r="AD42" s="36"/>
      <c r="AE42" s="36"/>
      <c r="AF42" s="36"/>
      <c r="AG42" s="36"/>
      <c r="AH42" s="36"/>
      <c r="AI42" s="36"/>
      <c r="AJ42" s="36"/>
      <c r="AK42" s="36"/>
      <c r="AL42" s="36"/>
      <c r="AM42" s="35"/>
    </row>
    <row r="43" spans="1:39" ht="20.100000000000001" customHeight="1" x14ac:dyDescent="0.25">
      <c r="C43" s="34"/>
      <c r="D43" s="33"/>
      <c r="E43" s="33"/>
      <c r="F43" s="33"/>
      <c r="G43" s="33"/>
      <c r="H43" s="33"/>
      <c r="I43" s="33"/>
      <c r="J43" s="33"/>
      <c r="K43" s="33"/>
      <c r="L43" s="33"/>
      <c r="M43" s="610"/>
      <c r="N43" s="610"/>
      <c r="O43" s="610"/>
      <c r="P43" s="610"/>
      <c r="Q43" s="610"/>
      <c r="R43" s="610"/>
      <c r="S43" s="610"/>
      <c r="T43" s="32"/>
      <c r="U43" s="32"/>
      <c r="V43" s="31"/>
      <c r="W43" s="31"/>
      <c r="X43" s="31"/>
      <c r="Y43" s="31"/>
      <c r="Z43" s="31"/>
      <c r="AA43" s="31"/>
      <c r="AB43" s="31"/>
      <c r="AC43" s="31"/>
      <c r="AD43" s="31"/>
      <c r="AE43" s="31"/>
      <c r="AF43" s="31"/>
      <c r="AG43" s="31"/>
      <c r="AH43" s="31"/>
      <c r="AI43" s="31"/>
      <c r="AJ43" s="31"/>
      <c r="AK43" s="31"/>
      <c r="AL43" s="31"/>
      <c r="AM43" s="30"/>
    </row>
    <row r="44" spans="1:39" ht="9.9499999999999993" customHeight="1" x14ac:dyDescent="0.2">
      <c r="C44" s="29" t="s">
        <v>428</v>
      </c>
      <c r="D44" s="25"/>
      <c r="E44" s="25"/>
      <c r="F44" s="27"/>
      <c r="G44" s="25" t="s">
        <v>429</v>
      </c>
      <c r="H44" s="25"/>
      <c r="I44" s="25"/>
      <c r="J44" s="25"/>
      <c r="K44" s="27"/>
      <c r="L44" s="25" t="s">
        <v>430</v>
      </c>
      <c r="M44" s="25" t="s">
        <v>430</v>
      </c>
      <c r="N44" s="25"/>
      <c r="O44" s="25"/>
      <c r="P44" s="28"/>
      <c r="Q44" s="25" t="s">
        <v>431</v>
      </c>
      <c r="R44" s="25"/>
      <c r="S44" s="25"/>
      <c r="T44" s="25"/>
      <c r="U44" s="25"/>
      <c r="V44" s="25"/>
      <c r="W44" s="25"/>
      <c r="X44" s="25"/>
      <c r="Y44" s="25"/>
      <c r="Z44" s="25"/>
      <c r="AA44" s="25"/>
      <c r="AB44" s="27"/>
      <c r="AC44" s="25" t="s">
        <v>432</v>
      </c>
      <c r="AD44" s="26"/>
      <c r="AE44" s="25"/>
      <c r="AF44" s="25"/>
      <c r="AG44" s="25"/>
      <c r="AH44" s="25"/>
      <c r="AI44" s="25"/>
      <c r="AJ44" s="25"/>
      <c r="AK44" s="25"/>
      <c r="AL44" s="24"/>
      <c r="AM44" s="23"/>
    </row>
    <row r="45" spans="1:39" ht="20.100000000000001" customHeight="1" x14ac:dyDescent="0.25">
      <c r="C45" s="591"/>
      <c r="D45" s="592"/>
      <c r="E45" s="592"/>
      <c r="F45" s="593"/>
      <c r="G45" s="597"/>
      <c r="H45" s="598"/>
      <c r="I45" s="598"/>
      <c r="J45" s="598"/>
      <c r="K45" s="599"/>
      <c r="L45" s="22"/>
      <c r="M45" s="592" t="str">
        <f>IFERROR(YEAR(AJ14),"")</f>
        <v/>
      </c>
      <c r="N45" s="592"/>
      <c r="O45" s="592"/>
      <c r="P45" s="593"/>
      <c r="Q45" s="594"/>
      <c r="R45" s="595"/>
      <c r="S45" s="595"/>
      <c r="T45" s="595"/>
      <c r="U45" s="595"/>
      <c r="V45" s="595"/>
      <c r="W45" s="595"/>
      <c r="X45" s="595"/>
      <c r="Y45" s="595"/>
      <c r="Z45" s="595"/>
      <c r="AA45" s="595"/>
      <c r="AB45" s="596"/>
      <c r="AC45" s="594"/>
      <c r="AD45" s="595"/>
      <c r="AE45" s="595"/>
      <c r="AF45" s="595"/>
      <c r="AG45" s="595"/>
      <c r="AH45" s="595"/>
      <c r="AI45" s="595"/>
      <c r="AJ45" s="595"/>
      <c r="AK45" s="595"/>
      <c r="AL45" s="595"/>
      <c r="AM45" s="596"/>
    </row>
  </sheetData>
  <protectedRanges>
    <protectedRange sqref="C40:AM43 C45:K45 Q45 AC45" name="Område1"/>
  </protectedRanges>
  <mergeCells count="98">
    <mergeCell ref="M35:S35"/>
    <mergeCell ref="AE17:AM17"/>
    <mergeCell ref="M19:S19"/>
    <mergeCell ref="M20:S20"/>
    <mergeCell ref="M29:S29"/>
    <mergeCell ref="M26:S26"/>
    <mergeCell ref="M27:S27"/>
    <mergeCell ref="M28:S28"/>
    <mergeCell ref="M21:S21"/>
    <mergeCell ref="M22:S22"/>
    <mergeCell ref="M23:S23"/>
    <mergeCell ref="M18:S18"/>
    <mergeCell ref="V18:AB18"/>
    <mergeCell ref="M25:S25"/>
    <mergeCell ref="M24:S24"/>
    <mergeCell ref="V24:AB24"/>
    <mergeCell ref="M36:S36"/>
    <mergeCell ref="M37:S37"/>
    <mergeCell ref="M42:S42"/>
    <mergeCell ref="M43:S43"/>
    <mergeCell ref="M38:S38"/>
    <mergeCell ref="M41:S41"/>
    <mergeCell ref="C40:AM40"/>
    <mergeCell ref="C37:J37"/>
    <mergeCell ref="C38:J38"/>
    <mergeCell ref="V37:AB37"/>
    <mergeCell ref="V36:AB36"/>
    <mergeCell ref="AC36:AL36"/>
    <mergeCell ref="AC37:AL37"/>
    <mergeCell ref="AC38:AL38"/>
    <mergeCell ref="V38:AB38"/>
    <mergeCell ref="C35:J35"/>
    <mergeCell ref="C36:J36"/>
    <mergeCell ref="C25:J25"/>
    <mergeCell ref="C26:J26"/>
    <mergeCell ref="C27:J27"/>
    <mergeCell ref="C28:J28"/>
    <mergeCell ref="C29:J29"/>
    <mergeCell ref="C30:J30"/>
    <mergeCell ref="C31:J31"/>
    <mergeCell ref="C32:J32"/>
    <mergeCell ref="C33:J33"/>
    <mergeCell ref="C34:J34"/>
    <mergeCell ref="M30:S30"/>
    <mergeCell ref="M31:S31"/>
    <mergeCell ref="M32:S32"/>
    <mergeCell ref="M33:S33"/>
    <mergeCell ref="M34:S34"/>
    <mergeCell ref="C24:J24"/>
    <mergeCell ref="V19:AB19"/>
    <mergeCell ref="V20:AB20"/>
    <mergeCell ref="V21:AB21"/>
    <mergeCell ref="V22:AB22"/>
    <mergeCell ref="V23:AB23"/>
    <mergeCell ref="C19:J19"/>
    <mergeCell ref="C20:J20"/>
    <mergeCell ref="C21:J21"/>
    <mergeCell ref="C22:J22"/>
    <mergeCell ref="C23:J23"/>
    <mergeCell ref="AC27:AL27"/>
    <mergeCell ref="V31:AB31"/>
    <mergeCell ref="AC19:AL19"/>
    <mergeCell ref="AC21:AL21"/>
    <mergeCell ref="AC22:AL22"/>
    <mergeCell ref="AC20:AL20"/>
    <mergeCell ref="AC23:AL23"/>
    <mergeCell ref="V27:AB27"/>
    <mergeCell ref="V28:AB28"/>
    <mergeCell ref="V29:AB29"/>
    <mergeCell ref="V25:AB25"/>
    <mergeCell ref="V26:AB26"/>
    <mergeCell ref="AC24:AL24"/>
    <mergeCell ref="AC25:AL25"/>
    <mergeCell ref="AC26:AL26"/>
    <mergeCell ref="V35:AB35"/>
    <mergeCell ref="AC28:AL28"/>
    <mergeCell ref="AC29:AL29"/>
    <mergeCell ref="AC30:AL30"/>
    <mergeCell ref="AC31:AL31"/>
    <mergeCell ref="AC32:AL32"/>
    <mergeCell ref="AC34:AL34"/>
    <mergeCell ref="AC35:AL35"/>
    <mergeCell ref="V30:AB30"/>
    <mergeCell ref="AC33:AL33"/>
    <mergeCell ref="V32:AB32"/>
    <mergeCell ref="V33:AB33"/>
    <mergeCell ref="V34:AB34"/>
    <mergeCell ref="C45:F45"/>
    <mergeCell ref="M45:P45"/>
    <mergeCell ref="Q45:AB45"/>
    <mergeCell ref="AC45:AM45"/>
    <mergeCell ref="G45:K45"/>
    <mergeCell ref="AJ14:AM15"/>
    <mergeCell ref="H11:Y11"/>
    <mergeCell ref="H13:Y13"/>
    <mergeCell ref="H14:Y14"/>
    <mergeCell ref="H15:Y15"/>
    <mergeCell ref="AC10:AM12"/>
  </mergeCells>
  <printOptions gridLinesSet="0"/>
  <pageMargins left="0" right="0" top="0.19685039370078741" bottom="0.23622047244094491" header="0.39370078740157483" footer="0.27559055118110237"/>
  <pageSetup paperSize="9" orientation="portrait" horizont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5"/>
  <sheetViews>
    <sheetView workbookViewId="0">
      <selection activeCell="H10" sqref="H10"/>
    </sheetView>
  </sheetViews>
  <sheetFormatPr defaultRowHeight="15" x14ac:dyDescent="0.25"/>
  <cols>
    <col min="1" max="1" width="12.28515625" bestFit="1" customWidth="1"/>
    <col min="2" max="2" width="22.42578125" bestFit="1" customWidth="1"/>
    <col min="3" max="3" width="8.42578125" bestFit="1" customWidth="1"/>
    <col min="4" max="4" width="9.140625" bestFit="1" customWidth="1"/>
    <col min="5" max="5" width="10.42578125" bestFit="1" customWidth="1"/>
    <col min="6" max="6" width="7.42578125" bestFit="1" customWidth="1"/>
    <col min="7" max="7" width="23.140625" bestFit="1" customWidth="1"/>
    <col min="8" max="8" width="6.7109375" customWidth="1"/>
  </cols>
  <sheetData>
    <row r="1" spans="1:8" x14ac:dyDescent="0.25">
      <c r="A1" t="s">
        <v>435</v>
      </c>
      <c r="B1" t="s">
        <v>436</v>
      </c>
      <c r="C1" t="s">
        <v>437</v>
      </c>
      <c r="D1" t="s">
        <v>438</v>
      </c>
      <c r="E1" t="s">
        <v>439</v>
      </c>
      <c r="F1" t="s">
        <v>440</v>
      </c>
      <c r="G1" t="s">
        <v>441</v>
      </c>
      <c r="H1" t="s">
        <v>442</v>
      </c>
    </row>
    <row r="2" spans="1:8" x14ac:dyDescent="0.25">
      <c r="A2" s="188" t="s">
        <v>443</v>
      </c>
      <c r="B2" s="188" t="s">
        <v>444</v>
      </c>
      <c r="C2" s="188" t="s">
        <v>445</v>
      </c>
      <c r="D2">
        <v>1</v>
      </c>
      <c r="E2" s="189">
        <v>42459</v>
      </c>
      <c r="F2" s="188" t="s">
        <v>446</v>
      </c>
      <c r="G2" s="188" t="s">
        <v>479</v>
      </c>
      <c r="H2" s="188" t="s">
        <v>521</v>
      </c>
    </row>
    <row r="3" spans="1:8" x14ac:dyDescent="0.25">
      <c r="A3" s="188" t="s">
        <v>443</v>
      </c>
      <c r="B3" s="188" t="s">
        <v>444</v>
      </c>
      <c r="C3" s="188" t="s">
        <v>445</v>
      </c>
      <c r="D3">
        <v>1</v>
      </c>
      <c r="E3" s="189">
        <v>42459</v>
      </c>
      <c r="F3" s="188" t="s">
        <v>447</v>
      </c>
      <c r="G3" s="188" t="s">
        <v>480</v>
      </c>
      <c r="H3" s="188" t="s">
        <v>522</v>
      </c>
    </row>
    <row r="4" spans="1:8" x14ac:dyDescent="0.25">
      <c r="A4" s="188" t="s">
        <v>443</v>
      </c>
      <c r="B4" s="188" t="s">
        <v>444</v>
      </c>
      <c r="C4" s="188" t="s">
        <v>445</v>
      </c>
      <c r="D4">
        <v>1</v>
      </c>
      <c r="E4" s="189">
        <v>42459</v>
      </c>
      <c r="F4" s="188" t="s">
        <v>448</v>
      </c>
      <c r="G4" s="188" t="s">
        <v>481</v>
      </c>
      <c r="H4" s="188" t="s">
        <v>523</v>
      </c>
    </row>
    <row r="5" spans="1:8" x14ac:dyDescent="0.25">
      <c r="A5" s="188" t="s">
        <v>443</v>
      </c>
      <c r="B5" s="188" t="s">
        <v>444</v>
      </c>
      <c r="C5" s="188" t="s">
        <v>445</v>
      </c>
      <c r="D5">
        <v>1</v>
      </c>
      <c r="E5" s="189">
        <v>42459</v>
      </c>
      <c r="F5" s="188" t="s">
        <v>449</v>
      </c>
      <c r="G5" s="188" t="s">
        <v>482</v>
      </c>
      <c r="H5" s="188" t="s">
        <v>524</v>
      </c>
    </row>
    <row r="6" spans="1:8" x14ac:dyDescent="0.25">
      <c r="A6" s="188" t="s">
        <v>443</v>
      </c>
      <c r="B6" s="188" t="s">
        <v>444</v>
      </c>
      <c r="C6" s="188" t="s">
        <v>445</v>
      </c>
      <c r="D6">
        <v>1</v>
      </c>
      <c r="E6" s="189">
        <v>42459</v>
      </c>
      <c r="F6" s="188" t="s">
        <v>450</v>
      </c>
      <c r="G6" s="188" t="s">
        <v>483</v>
      </c>
      <c r="H6" s="188" t="s">
        <v>525</v>
      </c>
    </row>
    <row r="7" spans="1:8" x14ac:dyDescent="0.25">
      <c r="A7" s="188" t="s">
        <v>443</v>
      </c>
      <c r="B7" s="188" t="s">
        <v>444</v>
      </c>
      <c r="C7" s="188" t="s">
        <v>445</v>
      </c>
      <c r="D7">
        <v>1</v>
      </c>
      <c r="E7" s="189">
        <v>42459</v>
      </c>
      <c r="F7" s="188" t="s">
        <v>451</v>
      </c>
      <c r="G7" s="188" t="s">
        <v>484</v>
      </c>
      <c r="H7" s="188" t="s">
        <v>526</v>
      </c>
    </row>
    <row r="8" spans="1:8" x14ac:dyDescent="0.25">
      <c r="A8" s="188" t="s">
        <v>443</v>
      </c>
      <c r="B8" s="188" t="s">
        <v>444</v>
      </c>
      <c r="C8" s="188" t="s">
        <v>445</v>
      </c>
      <c r="D8">
        <v>1</v>
      </c>
      <c r="E8" s="189">
        <v>42459</v>
      </c>
      <c r="F8" s="188" t="s">
        <v>452</v>
      </c>
      <c r="G8" s="188" t="s">
        <v>485</v>
      </c>
      <c r="H8" s="188" t="s">
        <v>527</v>
      </c>
    </row>
    <row r="9" spans="1:8" x14ac:dyDescent="0.25">
      <c r="A9" s="188" t="s">
        <v>443</v>
      </c>
      <c r="B9" s="188" t="s">
        <v>444</v>
      </c>
      <c r="C9" s="188" t="s">
        <v>445</v>
      </c>
      <c r="D9">
        <v>2</v>
      </c>
      <c r="E9" s="189">
        <v>42460</v>
      </c>
      <c r="F9" t="s">
        <v>445</v>
      </c>
      <c r="G9" t="s">
        <v>513</v>
      </c>
      <c r="H9">
        <v>100</v>
      </c>
    </row>
    <row r="10" spans="1:8" x14ac:dyDescent="0.25">
      <c r="A10" s="188" t="s">
        <v>443</v>
      </c>
      <c r="B10" s="188" t="s">
        <v>444</v>
      </c>
      <c r="C10" s="188" t="s">
        <v>445</v>
      </c>
      <c r="D10">
        <v>1</v>
      </c>
      <c r="E10" s="189">
        <v>42459</v>
      </c>
      <c r="F10" s="188" t="s">
        <v>453</v>
      </c>
      <c r="G10" s="188" t="s">
        <v>486</v>
      </c>
      <c r="H10" s="188" t="s">
        <v>528</v>
      </c>
    </row>
    <row r="11" spans="1:8" x14ac:dyDescent="0.25">
      <c r="A11" s="188" t="s">
        <v>443</v>
      </c>
      <c r="B11" s="188" t="s">
        <v>444</v>
      </c>
      <c r="C11" s="188" t="s">
        <v>445</v>
      </c>
      <c r="D11">
        <v>1</v>
      </c>
      <c r="E11" s="189">
        <v>42459</v>
      </c>
      <c r="F11" s="188" t="s">
        <v>454</v>
      </c>
      <c r="G11" s="188" t="s">
        <v>487</v>
      </c>
      <c r="H11" s="188" t="s">
        <v>529</v>
      </c>
    </row>
    <row r="12" spans="1:8" x14ac:dyDescent="0.25">
      <c r="A12" s="188" t="s">
        <v>443</v>
      </c>
      <c r="B12" s="188" t="s">
        <v>444</v>
      </c>
      <c r="C12" s="188" t="s">
        <v>445</v>
      </c>
      <c r="D12">
        <v>1</v>
      </c>
      <c r="E12" s="189">
        <v>42459</v>
      </c>
      <c r="F12" s="188" t="s">
        <v>455</v>
      </c>
      <c r="G12" s="188" t="s">
        <v>488</v>
      </c>
      <c r="H12" s="188" t="s">
        <v>530</v>
      </c>
    </row>
    <row r="13" spans="1:8" x14ac:dyDescent="0.25">
      <c r="A13" s="188" t="s">
        <v>443</v>
      </c>
      <c r="B13" s="188" t="s">
        <v>444</v>
      </c>
      <c r="C13" s="188" t="s">
        <v>445</v>
      </c>
      <c r="D13">
        <v>1</v>
      </c>
      <c r="E13" s="189">
        <v>42459</v>
      </c>
      <c r="F13" s="188" t="s">
        <v>456</v>
      </c>
      <c r="G13" s="188" t="s">
        <v>489</v>
      </c>
      <c r="H13" s="188" t="s">
        <v>531</v>
      </c>
    </row>
    <row r="14" spans="1:8" x14ac:dyDescent="0.25">
      <c r="A14" s="188" t="s">
        <v>443</v>
      </c>
      <c r="B14" s="188" t="s">
        <v>444</v>
      </c>
      <c r="C14" s="188" t="s">
        <v>445</v>
      </c>
      <c r="D14">
        <v>1</v>
      </c>
      <c r="E14" s="189">
        <v>42459</v>
      </c>
      <c r="F14" s="188" t="s">
        <v>457</v>
      </c>
      <c r="G14" s="188" t="s">
        <v>490</v>
      </c>
      <c r="H14" s="188" t="s">
        <v>532</v>
      </c>
    </row>
    <row r="15" spans="1:8" x14ac:dyDescent="0.25">
      <c r="A15" s="188" t="s">
        <v>443</v>
      </c>
      <c r="B15" s="188" t="s">
        <v>444</v>
      </c>
      <c r="C15" s="188" t="s">
        <v>445</v>
      </c>
      <c r="D15">
        <v>1</v>
      </c>
      <c r="E15" s="189">
        <v>42459</v>
      </c>
      <c r="F15" s="188" t="s">
        <v>458</v>
      </c>
      <c r="G15" s="188" t="s">
        <v>491</v>
      </c>
      <c r="H15" s="188" t="s">
        <v>533</v>
      </c>
    </row>
    <row r="16" spans="1:8" x14ac:dyDescent="0.25">
      <c r="A16" s="188" t="s">
        <v>443</v>
      </c>
      <c r="B16" s="188" t="s">
        <v>444</v>
      </c>
      <c r="C16" s="188" t="s">
        <v>445</v>
      </c>
      <c r="D16">
        <v>1</v>
      </c>
      <c r="E16" s="189">
        <v>42459</v>
      </c>
      <c r="F16" s="188" t="s">
        <v>459</v>
      </c>
      <c r="G16" s="188" t="s">
        <v>492</v>
      </c>
      <c r="H16" s="188" t="s">
        <v>534</v>
      </c>
    </row>
    <row r="17" spans="1:8" x14ac:dyDescent="0.25">
      <c r="A17" s="188" t="s">
        <v>443</v>
      </c>
      <c r="B17" s="188" t="s">
        <v>444</v>
      </c>
      <c r="C17" s="188" t="s">
        <v>445</v>
      </c>
      <c r="D17">
        <v>1</v>
      </c>
      <c r="E17" s="189">
        <v>42459</v>
      </c>
      <c r="F17" s="188" t="s">
        <v>460</v>
      </c>
      <c r="G17" s="188" t="s">
        <v>493</v>
      </c>
      <c r="H17" s="188" t="s">
        <v>535</v>
      </c>
    </row>
    <row r="18" spans="1:8" x14ac:dyDescent="0.25">
      <c r="A18" s="188" t="s">
        <v>443</v>
      </c>
      <c r="B18" s="188" t="s">
        <v>444</v>
      </c>
      <c r="C18" s="188" t="s">
        <v>445</v>
      </c>
      <c r="D18">
        <v>1</v>
      </c>
      <c r="E18" s="189">
        <v>42459</v>
      </c>
      <c r="F18" s="188" t="s">
        <v>461</v>
      </c>
      <c r="G18" s="188" t="s">
        <v>494</v>
      </c>
      <c r="H18" s="188" t="s">
        <v>512</v>
      </c>
    </row>
    <row r="19" spans="1:8" x14ac:dyDescent="0.25">
      <c r="A19" s="188" t="s">
        <v>443</v>
      </c>
      <c r="B19" s="188" t="s">
        <v>444</v>
      </c>
      <c r="C19" s="188" t="s">
        <v>445</v>
      </c>
      <c r="D19">
        <v>1</v>
      </c>
      <c r="E19" s="189">
        <v>42459</v>
      </c>
      <c r="F19" s="188" t="s">
        <v>462</v>
      </c>
      <c r="G19" s="188" t="s">
        <v>495</v>
      </c>
      <c r="H19" s="188" t="s">
        <v>536</v>
      </c>
    </row>
    <row r="20" spans="1:8" x14ac:dyDescent="0.25">
      <c r="A20" s="188" t="s">
        <v>443</v>
      </c>
      <c r="B20" s="188" t="s">
        <v>444</v>
      </c>
      <c r="C20" s="188" t="s">
        <v>445</v>
      </c>
      <c r="D20">
        <v>1</v>
      </c>
      <c r="E20" s="189">
        <v>42459</v>
      </c>
      <c r="F20" s="188" t="s">
        <v>463</v>
      </c>
      <c r="G20" s="188" t="s">
        <v>496</v>
      </c>
      <c r="H20" s="188" t="s">
        <v>537</v>
      </c>
    </row>
    <row r="21" spans="1:8" x14ac:dyDescent="0.25">
      <c r="A21" s="188" t="s">
        <v>443</v>
      </c>
      <c r="B21" s="188" t="s">
        <v>444</v>
      </c>
      <c r="C21" s="188" t="s">
        <v>445</v>
      </c>
      <c r="D21">
        <v>1</v>
      </c>
      <c r="E21" s="189">
        <v>42459</v>
      </c>
      <c r="F21" s="188" t="s">
        <v>464</v>
      </c>
      <c r="G21" s="188" t="s">
        <v>497</v>
      </c>
      <c r="H21" s="188" t="s">
        <v>538</v>
      </c>
    </row>
    <row r="22" spans="1:8" x14ac:dyDescent="0.25">
      <c r="A22" s="188" t="s">
        <v>443</v>
      </c>
      <c r="B22" s="188" t="s">
        <v>444</v>
      </c>
      <c r="C22" s="188" t="s">
        <v>445</v>
      </c>
      <c r="D22">
        <v>1</v>
      </c>
      <c r="E22" s="189">
        <v>42459</v>
      </c>
      <c r="F22" s="188" t="s">
        <v>465</v>
      </c>
      <c r="G22" s="188" t="s">
        <v>498</v>
      </c>
      <c r="H22" s="188" t="s">
        <v>539</v>
      </c>
    </row>
    <row r="23" spans="1:8" x14ac:dyDescent="0.25">
      <c r="A23" s="188" t="s">
        <v>443</v>
      </c>
      <c r="B23" s="188" t="s">
        <v>444</v>
      </c>
      <c r="C23" s="188" t="s">
        <v>445</v>
      </c>
      <c r="D23">
        <v>1</v>
      </c>
      <c r="E23" s="189">
        <v>42459</v>
      </c>
      <c r="F23" s="188" t="s">
        <v>466</v>
      </c>
      <c r="G23" s="188" t="s">
        <v>499</v>
      </c>
      <c r="H23" s="188" t="s">
        <v>540</v>
      </c>
    </row>
    <row r="24" spans="1:8" x14ac:dyDescent="0.25">
      <c r="A24" s="188" t="s">
        <v>443</v>
      </c>
      <c r="B24" s="188" t="s">
        <v>444</v>
      </c>
      <c r="C24" s="188" t="s">
        <v>445</v>
      </c>
      <c r="D24">
        <v>1</v>
      </c>
      <c r="E24" s="189">
        <v>42459</v>
      </c>
      <c r="F24" s="188" t="s">
        <v>467</v>
      </c>
      <c r="G24" s="188" t="s">
        <v>500</v>
      </c>
      <c r="H24" s="188" t="s">
        <v>541</v>
      </c>
    </row>
    <row r="25" spans="1:8" x14ac:dyDescent="0.25">
      <c r="A25" s="188" t="s">
        <v>443</v>
      </c>
      <c r="B25" s="188" t="s">
        <v>444</v>
      </c>
      <c r="C25" s="188" t="s">
        <v>445</v>
      </c>
      <c r="D25">
        <v>1</v>
      </c>
      <c r="E25" s="189">
        <v>42459</v>
      </c>
      <c r="F25" s="188" t="s">
        <v>468</v>
      </c>
      <c r="G25" s="188" t="s">
        <v>501</v>
      </c>
      <c r="H25" s="188" t="s">
        <v>542</v>
      </c>
    </row>
    <row r="26" spans="1:8" x14ac:dyDescent="0.25">
      <c r="A26" s="188" t="s">
        <v>443</v>
      </c>
      <c r="B26" s="188" t="s">
        <v>444</v>
      </c>
      <c r="C26" s="188" t="s">
        <v>445</v>
      </c>
      <c r="D26">
        <v>1</v>
      </c>
      <c r="E26" s="189">
        <v>42459</v>
      </c>
      <c r="F26" s="188" t="s">
        <v>469</v>
      </c>
      <c r="G26" s="188" t="s">
        <v>502</v>
      </c>
      <c r="H26" s="188" t="s">
        <v>543</v>
      </c>
    </row>
    <row r="27" spans="1:8" x14ac:dyDescent="0.25">
      <c r="A27" s="188" t="s">
        <v>443</v>
      </c>
      <c r="B27" s="188" t="s">
        <v>444</v>
      </c>
      <c r="C27" s="188" t="s">
        <v>445</v>
      </c>
      <c r="D27">
        <v>1</v>
      </c>
      <c r="E27" s="189">
        <v>42459</v>
      </c>
      <c r="F27" s="188" t="s">
        <v>470</v>
      </c>
      <c r="G27" s="188" t="s">
        <v>503</v>
      </c>
      <c r="H27" s="188" t="s">
        <v>544</v>
      </c>
    </row>
    <row r="28" spans="1:8" x14ac:dyDescent="0.25">
      <c r="A28" s="188" t="s">
        <v>443</v>
      </c>
      <c r="B28" s="188" t="s">
        <v>444</v>
      </c>
      <c r="C28" s="188" t="s">
        <v>445</v>
      </c>
      <c r="D28">
        <v>1</v>
      </c>
      <c r="E28" s="189">
        <v>42459</v>
      </c>
      <c r="F28" s="188" t="s">
        <v>471</v>
      </c>
      <c r="G28" s="188" t="s">
        <v>504</v>
      </c>
      <c r="H28" s="188" t="s">
        <v>545</v>
      </c>
    </row>
    <row r="29" spans="1:8" x14ac:dyDescent="0.25">
      <c r="A29" s="188" t="s">
        <v>443</v>
      </c>
      <c r="B29" s="188" t="s">
        <v>444</v>
      </c>
      <c r="C29" s="188" t="s">
        <v>445</v>
      </c>
      <c r="D29">
        <v>1</v>
      </c>
      <c r="E29" s="189">
        <v>42459</v>
      </c>
      <c r="F29" s="188" t="s">
        <v>472</v>
      </c>
      <c r="G29" s="188" t="s">
        <v>505</v>
      </c>
      <c r="H29" s="188" t="s">
        <v>546</v>
      </c>
    </row>
    <row r="30" spans="1:8" x14ac:dyDescent="0.25">
      <c r="A30" s="188" t="s">
        <v>443</v>
      </c>
      <c r="B30" s="188" t="s">
        <v>444</v>
      </c>
      <c r="C30" s="188" t="s">
        <v>445</v>
      </c>
      <c r="D30">
        <v>1</v>
      </c>
      <c r="E30" s="189">
        <v>42459</v>
      </c>
      <c r="F30" s="188" t="s">
        <v>473</v>
      </c>
      <c r="G30" s="188" t="s">
        <v>506</v>
      </c>
      <c r="H30" s="188" t="s">
        <v>547</v>
      </c>
    </row>
    <row r="31" spans="1:8" x14ac:dyDescent="0.25">
      <c r="A31" s="188" t="s">
        <v>443</v>
      </c>
      <c r="B31" s="188" t="s">
        <v>444</v>
      </c>
      <c r="C31" s="188" t="s">
        <v>445</v>
      </c>
      <c r="D31">
        <v>1</v>
      </c>
      <c r="E31" s="189">
        <v>42459</v>
      </c>
      <c r="F31" s="188" t="s">
        <v>474</v>
      </c>
      <c r="G31" s="188" t="s">
        <v>507</v>
      </c>
      <c r="H31" s="188" t="s">
        <v>548</v>
      </c>
    </row>
    <row r="32" spans="1:8" x14ac:dyDescent="0.25">
      <c r="A32" s="188" t="s">
        <v>443</v>
      </c>
      <c r="B32" s="188" t="s">
        <v>444</v>
      </c>
      <c r="C32" s="188" t="s">
        <v>445</v>
      </c>
      <c r="D32">
        <v>1</v>
      </c>
      <c r="E32" s="189">
        <v>42459</v>
      </c>
      <c r="F32" s="188" t="s">
        <v>475</v>
      </c>
      <c r="G32" s="188" t="s">
        <v>508</v>
      </c>
      <c r="H32" s="188" t="s">
        <v>549</v>
      </c>
    </row>
    <row r="33" spans="1:8" x14ac:dyDescent="0.25">
      <c r="A33" s="188" t="s">
        <v>443</v>
      </c>
      <c r="B33" s="188" t="s">
        <v>444</v>
      </c>
      <c r="C33" s="188" t="s">
        <v>445</v>
      </c>
      <c r="D33">
        <v>1</v>
      </c>
      <c r="E33" s="189">
        <v>42459</v>
      </c>
      <c r="F33" s="188" t="s">
        <v>476</v>
      </c>
      <c r="G33" s="188" t="s">
        <v>509</v>
      </c>
      <c r="H33" s="188" t="s">
        <v>550</v>
      </c>
    </row>
    <row r="34" spans="1:8" x14ac:dyDescent="0.25">
      <c r="A34" s="188" t="s">
        <v>443</v>
      </c>
      <c r="B34" s="188" t="s">
        <v>444</v>
      </c>
      <c r="C34" s="188" t="s">
        <v>445</v>
      </c>
      <c r="D34">
        <v>1</v>
      </c>
      <c r="E34" s="189">
        <v>42459</v>
      </c>
      <c r="F34" s="188" t="s">
        <v>477</v>
      </c>
      <c r="G34" s="188" t="s">
        <v>510</v>
      </c>
      <c r="H34" s="188" t="s">
        <v>551</v>
      </c>
    </row>
    <row r="35" spans="1:8" x14ac:dyDescent="0.25">
      <c r="A35" s="188" t="s">
        <v>443</v>
      </c>
      <c r="B35" s="188" t="s">
        <v>444</v>
      </c>
      <c r="C35" s="188" t="s">
        <v>445</v>
      </c>
      <c r="D35">
        <v>1</v>
      </c>
      <c r="E35" s="189">
        <v>42459</v>
      </c>
      <c r="F35" s="188" t="s">
        <v>478</v>
      </c>
      <c r="G35" s="188" t="s">
        <v>511</v>
      </c>
      <c r="H35" s="188" t="s">
        <v>552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E2CCDB35576F842AD8B19214A57BC29" ma:contentTypeVersion="1" ma:contentTypeDescription="Opret et nyt dokument." ma:contentTypeScope="" ma:versionID="8979240ed9829d0347848a55d547671c">
  <xsd:schema xmlns:xsd="http://www.w3.org/2001/XMLSchema" xmlns:xs="http://www.w3.org/2001/XMLSchema" xmlns:p="http://schemas.microsoft.com/office/2006/metadata/properties" xmlns:ns1="http://schemas.microsoft.com/sharepoint/v3" targetNamespace="http://schemas.microsoft.com/office/2006/metadata/properties" ma:root="true" ma:fieldsID="a771c543922ac300dcdb45e1d95f229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 ma:hidden="true" ma:internalName="PublishingStartDate">
      <xsd:simpleType>
        <xsd:restriction base="dms:Unknown"/>
      </xsd:simpleType>
    </xsd:element>
    <xsd:element name="PublishingExpirationDate" ma:index="9" nillable="true" ma:displayName="Slutdato for planlægning"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FBF540-5AAF-4F4C-84B3-F65719387902}">
  <ds:schemaRefs>
    <ds:schemaRef ds:uri="http://schemas.microsoft.com/sharepoint/v3/contenttype/forms"/>
  </ds:schemaRefs>
</ds:datastoreItem>
</file>

<file path=customXml/itemProps2.xml><?xml version="1.0" encoding="utf-8"?>
<ds:datastoreItem xmlns:ds="http://schemas.openxmlformats.org/officeDocument/2006/customXml" ds:itemID="{4F3B9B41-F5FF-42F9-9629-5D4F02B0FB23}">
  <ds:schemaRef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9EB89353-3FDE-4C84-AED2-601A410AE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Navngivne områder</vt:lpstr>
      </vt:variant>
      <vt:variant>
        <vt:i4>7</vt:i4>
      </vt:variant>
    </vt:vector>
  </HeadingPairs>
  <TitlesOfParts>
    <vt:vector size="14" baseType="lpstr">
      <vt:lpstr>Menu</vt:lpstr>
      <vt:lpstr>Udlandet og i Dk over 24 timer</vt:lpstr>
      <vt:lpstr>Ark2</vt:lpstr>
      <vt:lpstr>Danmark - under 24 timer</vt:lpstr>
      <vt:lpstr> område</vt:lpstr>
      <vt:lpstr>Udgiftsbilag</vt:lpstr>
      <vt:lpstr>Valutakurser</vt:lpstr>
      <vt:lpstr>aco</vt:lpstr>
      <vt:lpstr>' område'!afdelinger</vt:lpstr>
      <vt:lpstr>betaling</vt:lpstr>
      <vt:lpstr>' område'!området</vt:lpstr>
      <vt:lpstr>'Danmark - under 24 timer'!Udskriftsområde</vt:lpstr>
      <vt:lpstr>'Udlandet og i Dk over 24 timer'!Udskriftsområde</vt:lpstr>
      <vt:lpstr>valutakurser</vt:lpstr>
    </vt:vector>
  </TitlesOfParts>
  <Company>Region Sjaelland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Michaella Lillelund Heide Frederiksen</dc:creator>
  <cp:lastModifiedBy>Charlotte Michala Schwalm Weichel</cp:lastModifiedBy>
  <cp:lastPrinted>2022-06-08T09:27:04Z</cp:lastPrinted>
  <dcterms:created xsi:type="dcterms:W3CDTF">2015-11-06T13:35:19Z</dcterms:created>
  <dcterms:modified xsi:type="dcterms:W3CDTF">2026-08-28T06:43:37Z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0x0101002E2CCDB35576F842AD8B19214A57BC29</vt:lpwstr>
  </property>
</Properties>
</file>