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cweic\Downloads\"/>
    </mc:Choice>
  </mc:AlternateContent>
  <xr:revisionPtr revIDLastSave="0" documentId="8_{2F9D0E3B-E984-420E-B6ED-D3796B3C8E61}" xr6:coauthVersionLast="47" xr6:coauthVersionMax="47" xr10:uidLastSave="{00000000-0000-0000-0000-000000000000}"/>
  <workbookProtection workbookAlgorithmName="SHA-512" workbookHashValue="GdGt1MutYBRTwaCOK/E2Q/0r5uhcf9NOpV+xMiAzCrz1HH6MJAG8ryE2zjhEkiWGbWwtCsQQnBWBuCkJsdmAfg==" workbookSaltValue="n1WU6aJERvvIaO0t7D/aSQ==" workbookSpinCount="100000" lockStructure="1"/>
  <bookViews>
    <workbookView xWindow="-120" yWindow="-120" windowWidth="29040" windowHeight="15720" xr2:uid="{00000000-000D-0000-FFFF-FFFF00000000}"/>
  </bookViews>
  <sheets>
    <sheet name="Barsel menu" sheetId="19" r:id="rId1"/>
    <sheet name="Mor" sheetId="12" r:id="rId2"/>
    <sheet name="Far" sheetId="16" r:id="rId3"/>
    <sheet name="Medmor" sheetId="21" r:id="rId4"/>
    <sheet name="Soloforældre Mor" sheetId="20" r:id="rId5"/>
    <sheet name="Soloforældre Far" sheetId="23" r:id="rId6"/>
    <sheet name="Flerlinge mor" sheetId="17" r:id="rId7"/>
    <sheet name="Flerlinge far-medmor" sheetId="22" r:id="rId8"/>
    <sheet name="Ark1" sheetId="6" state="hidden" r:id="rId9"/>
    <sheet name="Solo-Flerlinge Mor" sheetId="24" r:id="rId10"/>
    <sheet name="Solo-Flerlinge Far" sheetId="25" r:id="rId11"/>
    <sheet name="Udskudt orlov" sheetId="27" r:id="rId12"/>
    <sheet name=" område niveau 3" sheetId="8" state="hidden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aco" localSheetId="12">' område niveau 3'!$A$22:$A$51</definedName>
    <definedName name="aco" localSheetId="2">#REF!</definedName>
    <definedName name="aco" localSheetId="7">#REF!</definedName>
    <definedName name="aco" localSheetId="6">#REF!</definedName>
    <definedName name="aco" localSheetId="3">#REF!</definedName>
    <definedName name="aco" localSheetId="1">#REF!</definedName>
    <definedName name="aco" localSheetId="10">#REF!</definedName>
    <definedName name="aco" localSheetId="9">#REF!</definedName>
    <definedName name="aco" localSheetId="5">#REF!</definedName>
    <definedName name="aco" localSheetId="4">#REF!</definedName>
    <definedName name="aco" localSheetId="11">#REF!</definedName>
    <definedName name="aco">#REF!</definedName>
    <definedName name="afdeling" localSheetId="12">#REF!</definedName>
    <definedName name="afdeling" localSheetId="2">#REF!</definedName>
    <definedName name="afdeling" localSheetId="7">#REF!</definedName>
    <definedName name="afdeling" localSheetId="6">#REF!</definedName>
    <definedName name="afdeling" localSheetId="3">#REF!</definedName>
    <definedName name="afdeling" localSheetId="1">#REF!</definedName>
    <definedName name="afdeling" localSheetId="10">#REF!</definedName>
    <definedName name="afdeling" localSheetId="9">#REF!</definedName>
    <definedName name="afdeling" localSheetId="5">#REF!</definedName>
    <definedName name="afdeling" localSheetId="4">#REF!</definedName>
    <definedName name="afdeling" localSheetId="11">#REF!</definedName>
    <definedName name="afdeling">#REF!</definedName>
    <definedName name="afdelinger" localSheetId="12">' område niveau 3'!$B$22:$B$84</definedName>
    <definedName name="afdelinger" localSheetId="0">#REF!</definedName>
    <definedName name="afdelinger" localSheetId="2">#REF!</definedName>
    <definedName name="afdelinger" localSheetId="7">#REF!</definedName>
    <definedName name="afdelinger" localSheetId="6">#REF!</definedName>
    <definedName name="afdelinger" localSheetId="3">#REF!</definedName>
    <definedName name="afdelinger" localSheetId="1">#REF!</definedName>
    <definedName name="afdelinger" localSheetId="10">#REF!</definedName>
    <definedName name="afdelinger" localSheetId="9">#REF!</definedName>
    <definedName name="afdelinger" localSheetId="5">#REF!</definedName>
    <definedName name="afdelinger" localSheetId="4">#REF!</definedName>
    <definedName name="afdelinger" localSheetId="11">#REF!</definedName>
    <definedName name="afdelinger">#REF!</definedName>
    <definedName name="afløning" localSheetId="12">#REF!</definedName>
    <definedName name="afløning" localSheetId="2">#REF!</definedName>
    <definedName name="afløning" localSheetId="7">#REF!</definedName>
    <definedName name="afløning" localSheetId="6">#REF!</definedName>
    <definedName name="afløning" localSheetId="3">#REF!</definedName>
    <definedName name="afløning" localSheetId="1">#REF!</definedName>
    <definedName name="afløning" localSheetId="10">#REF!</definedName>
    <definedName name="afløning" localSheetId="9">#REF!</definedName>
    <definedName name="afløning" localSheetId="5">#REF!</definedName>
    <definedName name="afløning" localSheetId="4">#REF!</definedName>
    <definedName name="afløning" localSheetId="11">#REF!</definedName>
    <definedName name="afløning">#REF!</definedName>
    <definedName name="afsnit" localSheetId="0">'[1] område'!$B$24:$B$76</definedName>
    <definedName name="afsnit">'[2] område'!$B$24:$B$76</definedName>
    <definedName name="aftale" localSheetId="12">[3]Ark2!$A$9:$A$10</definedName>
    <definedName name="aftale" localSheetId="0">#REF!</definedName>
    <definedName name="aftale">[3]Ark2!$A$9:$A$10</definedName>
    <definedName name="aktivitet" localSheetId="12">[3]Ark2!$A$6:$A$7</definedName>
    <definedName name="aktivitet" localSheetId="0">#REF!</definedName>
    <definedName name="aktivitet">[3]Ark2!$A$6:$A$7</definedName>
    <definedName name="ansættelsesforhold" localSheetId="12">[3]Ark2!$A$1:$A$3</definedName>
    <definedName name="ansættelsesforhold" localSheetId="0">#REF!</definedName>
    <definedName name="ansættelsesforhold">[3]Ark2!$A$1:$A$3</definedName>
    <definedName name="attester" localSheetId="0">[4]Ark2!$N$2:$N$5</definedName>
    <definedName name="attester">[3]Ark2!$N$2:$N$5</definedName>
    <definedName name="basis" localSheetId="12">#REF!</definedName>
    <definedName name="basis" localSheetId="0">#REF!</definedName>
    <definedName name="basis" localSheetId="2">#REF!</definedName>
    <definedName name="basis" localSheetId="7">#REF!</definedName>
    <definedName name="basis" localSheetId="6">#REF!</definedName>
    <definedName name="basis" localSheetId="3">#REF!</definedName>
    <definedName name="basis" localSheetId="1">#REF!</definedName>
    <definedName name="basis" localSheetId="10">#REF!</definedName>
    <definedName name="basis" localSheetId="9">#REF!</definedName>
    <definedName name="basis" localSheetId="5">#REF!</definedName>
    <definedName name="basis" localSheetId="4">#REF!</definedName>
    <definedName name="basis" localSheetId="11">#REF!</definedName>
    <definedName name="basis">#REF!</definedName>
    <definedName name="basis2" localSheetId="12">#REF!</definedName>
    <definedName name="basis2" localSheetId="2">#REF!</definedName>
    <definedName name="basis2" localSheetId="7">#REF!</definedName>
    <definedName name="basis2" localSheetId="6">#REF!</definedName>
    <definedName name="basis2" localSheetId="3">#REF!</definedName>
    <definedName name="basis2" localSheetId="1">#REF!</definedName>
    <definedName name="basis2" localSheetId="10">#REF!</definedName>
    <definedName name="basis2" localSheetId="9">#REF!</definedName>
    <definedName name="basis2" localSheetId="5">#REF!</definedName>
    <definedName name="basis2" localSheetId="4">#REF!</definedName>
    <definedName name="basis2" localSheetId="11">#REF!</definedName>
    <definedName name="basis2">#REF!</definedName>
    <definedName name="begrundelse" localSheetId="0">[4]Ark2!$L$27:$L$30</definedName>
    <definedName name="begrundelse">[3]Ark2!$L$27:$L$30</definedName>
    <definedName name="dækning" localSheetId="0">'[4]TR FTR AMIR'!$A$2:$A$1191</definedName>
    <definedName name="dækning">'[3]TR FTR AMIR'!$A$2:$A$1191</definedName>
    <definedName name="fratrædelse" localSheetId="12">[3]Ark2!$M$1:$M$11</definedName>
    <definedName name="fratrædelse" localSheetId="0">#REF!</definedName>
    <definedName name="fratrædelse">[3]Ark2!$M$1:$M$11</definedName>
    <definedName name="funktion" localSheetId="0">'[4]TR FTR AMIR'!$I$31:$I$397</definedName>
    <definedName name="funktion">'[3]TR FTR AMIR'!$I$31:$I$397</definedName>
    <definedName name="geografi" localSheetId="0">[4]Ark2!$O$1:$O$122</definedName>
    <definedName name="geografi">[3]Ark2!$O$1:$O$122</definedName>
    <definedName name="Header" localSheetId="12">#REF!</definedName>
    <definedName name="Header" localSheetId="0">#REF!</definedName>
    <definedName name="Header" localSheetId="2">#REF!</definedName>
    <definedName name="Header" localSheetId="7">#REF!</definedName>
    <definedName name="Header" localSheetId="6">#REF!</definedName>
    <definedName name="Header" localSheetId="3">#REF!</definedName>
    <definedName name="Header" localSheetId="1">#REF!</definedName>
    <definedName name="Header" localSheetId="10">#REF!</definedName>
    <definedName name="Header" localSheetId="9">#REF!</definedName>
    <definedName name="Header" localSheetId="5">#REF!</definedName>
    <definedName name="Header" localSheetId="4">#REF!</definedName>
    <definedName name="Header" localSheetId="11">#REF!</definedName>
    <definedName name="Header">#REF!</definedName>
    <definedName name="individuel" localSheetId="0">[4]Ark2!$P$3:$P$576</definedName>
    <definedName name="individuel">[3]Ark2!$P$3:$P$576</definedName>
    <definedName name="Inst" localSheetId="0">'[1] område'!$A$24:$A$53</definedName>
    <definedName name="Inst">'[2] område'!$A$24:$A$53</definedName>
    <definedName name="institutioner" localSheetId="12">#REF!</definedName>
    <definedName name="institutioner" localSheetId="0">#REF!</definedName>
    <definedName name="institutioner" localSheetId="2">#REF!</definedName>
    <definedName name="institutioner" localSheetId="7">#REF!</definedName>
    <definedName name="institutioner" localSheetId="6">#REF!</definedName>
    <definedName name="institutioner" localSheetId="3">#REF!</definedName>
    <definedName name="institutioner" localSheetId="1">#REF!</definedName>
    <definedName name="institutioner" localSheetId="10">#REF!</definedName>
    <definedName name="institutioner" localSheetId="9">#REF!</definedName>
    <definedName name="institutioner" localSheetId="5">#REF!</definedName>
    <definedName name="institutioner" localSheetId="4">#REF!</definedName>
    <definedName name="institutioner" localSheetId="11">#REF!</definedName>
    <definedName name="institutioner">#REF!</definedName>
    <definedName name="ja" localSheetId="12">[3]Ark2!$E$1:$E$2</definedName>
    <definedName name="ja" localSheetId="0">#REF!</definedName>
    <definedName name="ja">[3]Ark2!$E$1:$E$2</definedName>
    <definedName name="janej" localSheetId="0">[4]Ark2!$M$27:$M$28</definedName>
    <definedName name="janej">[3]Ark2!$M$27:$M$28</definedName>
    <definedName name="los" localSheetId="12">#REF!</definedName>
    <definedName name="los" localSheetId="0">#REF!</definedName>
    <definedName name="los" localSheetId="2">#REF!</definedName>
    <definedName name="los" localSheetId="7">#REF!</definedName>
    <definedName name="los" localSheetId="6">#REF!</definedName>
    <definedName name="los" localSheetId="3">#REF!</definedName>
    <definedName name="los" localSheetId="1">#REF!</definedName>
    <definedName name="los" localSheetId="10">#REF!</definedName>
    <definedName name="los" localSheetId="9">#REF!</definedName>
    <definedName name="los" localSheetId="5">#REF!</definedName>
    <definedName name="los" localSheetId="4">#REF!</definedName>
    <definedName name="los" localSheetId="11">#REF!</definedName>
    <definedName name="los">#REF!</definedName>
    <definedName name="makreds" localSheetId="0">[4]Ark2!$C$12:$C$16</definedName>
    <definedName name="makreds">[3]Ark2!$C$12:$C$16</definedName>
    <definedName name="nummer" localSheetId="12">#REF!</definedName>
    <definedName name="nummer" localSheetId="0">#REF!</definedName>
    <definedName name="nummer" localSheetId="2">#REF!</definedName>
    <definedName name="nummer" localSheetId="7">#REF!</definedName>
    <definedName name="nummer" localSheetId="6">#REF!</definedName>
    <definedName name="nummer" localSheetId="3">#REF!</definedName>
    <definedName name="nummer" localSheetId="1">#REF!</definedName>
    <definedName name="nummer" localSheetId="10">#REF!</definedName>
    <definedName name="nummer" localSheetId="9">#REF!</definedName>
    <definedName name="nummer" localSheetId="5">#REF!</definedName>
    <definedName name="nummer" localSheetId="4">#REF!</definedName>
    <definedName name="nummer" localSheetId="11">#REF!</definedName>
    <definedName name="nummer">#REF!</definedName>
    <definedName name="område" localSheetId="12">#REF!</definedName>
    <definedName name="område" localSheetId="2">#REF!</definedName>
    <definedName name="område" localSheetId="7">#REF!</definedName>
    <definedName name="område" localSheetId="6">#REF!</definedName>
    <definedName name="område" localSheetId="3">#REF!</definedName>
    <definedName name="område" localSheetId="1">#REF!</definedName>
    <definedName name="område" localSheetId="10">#REF!</definedName>
    <definedName name="område" localSheetId="9">#REF!</definedName>
    <definedName name="område" localSheetId="5">#REF!</definedName>
    <definedName name="område" localSheetId="4">#REF!</definedName>
    <definedName name="område" localSheetId="11">#REF!</definedName>
    <definedName name="område">#REF!</definedName>
    <definedName name="område2" localSheetId="12">#REF!</definedName>
    <definedName name="område2" localSheetId="2">#REF!</definedName>
    <definedName name="område2" localSheetId="7">#REF!</definedName>
    <definedName name="område2" localSheetId="6">#REF!</definedName>
    <definedName name="område2" localSheetId="3">#REF!</definedName>
    <definedName name="område2" localSheetId="1">#REF!</definedName>
    <definedName name="område2" localSheetId="10">#REF!</definedName>
    <definedName name="område2" localSheetId="9">#REF!</definedName>
    <definedName name="område2" localSheetId="5">#REF!</definedName>
    <definedName name="område2" localSheetId="4">#REF!</definedName>
    <definedName name="område2" localSheetId="11">#REF!</definedName>
    <definedName name="område2">#REF!</definedName>
    <definedName name="områdeB" localSheetId="12">#REF!</definedName>
    <definedName name="områdeB" localSheetId="2">#REF!</definedName>
    <definedName name="områdeB" localSheetId="7">#REF!</definedName>
    <definedName name="områdeB" localSheetId="6">#REF!</definedName>
    <definedName name="områdeB" localSheetId="3">#REF!</definedName>
    <definedName name="områdeB" localSheetId="1">#REF!</definedName>
    <definedName name="områdeB" localSheetId="10">#REF!</definedName>
    <definedName name="områdeB" localSheetId="9">#REF!</definedName>
    <definedName name="områdeB" localSheetId="5">#REF!</definedName>
    <definedName name="områdeB" localSheetId="4">#REF!</definedName>
    <definedName name="områdeB" localSheetId="11">#REF!</definedName>
    <definedName name="områdeB">#REF!</definedName>
    <definedName name="området" localSheetId="12">' område niveau 3'!$A$4:$A$20</definedName>
    <definedName name="området" localSheetId="0">#REF!</definedName>
    <definedName name="området" localSheetId="2">#REF!</definedName>
    <definedName name="området" localSheetId="7">#REF!</definedName>
    <definedName name="området" localSheetId="6">#REF!</definedName>
    <definedName name="området" localSheetId="3">#REF!</definedName>
    <definedName name="området" localSheetId="1">#REF!</definedName>
    <definedName name="området" localSheetId="10">#REF!</definedName>
    <definedName name="området" localSheetId="9">#REF!</definedName>
    <definedName name="området" localSheetId="5">#REF!</definedName>
    <definedName name="området" localSheetId="4">#REF!</definedName>
    <definedName name="området" localSheetId="11">#REF!</definedName>
    <definedName name="området">#REF!</definedName>
    <definedName name="orlov" localSheetId="12">[3]Ark2!$L$1:$L$7</definedName>
    <definedName name="orlov" localSheetId="0">#REF!</definedName>
    <definedName name="orlov">[3]Ark2!$L$1:$L$7</definedName>
    <definedName name="person" localSheetId="12">#REF!</definedName>
    <definedName name="person" localSheetId="0">#REF!</definedName>
    <definedName name="person" localSheetId="2">#REF!</definedName>
    <definedName name="person" localSheetId="7">#REF!</definedName>
    <definedName name="person" localSheetId="6">#REF!</definedName>
    <definedName name="person" localSheetId="3">#REF!</definedName>
    <definedName name="person" localSheetId="1">#REF!</definedName>
    <definedName name="person" localSheetId="10">#REF!</definedName>
    <definedName name="person" localSheetId="9">#REF!</definedName>
    <definedName name="person" localSheetId="5">#REF!</definedName>
    <definedName name="person" localSheetId="4">#REF!</definedName>
    <definedName name="person" localSheetId="11">#REF!</definedName>
    <definedName name="person">#REF!</definedName>
    <definedName name="RawData" localSheetId="12">#REF!</definedName>
    <definedName name="RawData" localSheetId="2">#REF!</definedName>
    <definedName name="RawData" localSheetId="7">#REF!</definedName>
    <definedName name="RawData" localSheetId="6">#REF!</definedName>
    <definedName name="RawData" localSheetId="3">#REF!</definedName>
    <definedName name="RawData" localSheetId="1">#REF!</definedName>
    <definedName name="RawData" localSheetId="10">#REF!</definedName>
    <definedName name="RawData" localSheetId="9">#REF!</definedName>
    <definedName name="RawData" localSheetId="5">#REF!</definedName>
    <definedName name="RawData" localSheetId="4">#REF!</definedName>
    <definedName name="RawData" localSheetId="11">#REF!</definedName>
    <definedName name="RawData">#REF!</definedName>
    <definedName name="RawHeader" localSheetId="12">#REF!</definedName>
    <definedName name="RawHeader" localSheetId="2">#REF!</definedName>
    <definedName name="RawHeader" localSheetId="7">#REF!</definedName>
    <definedName name="RawHeader" localSheetId="6">#REF!</definedName>
    <definedName name="RawHeader" localSheetId="3">#REF!</definedName>
    <definedName name="RawHeader" localSheetId="1">#REF!</definedName>
    <definedName name="RawHeader" localSheetId="10">#REF!</definedName>
    <definedName name="RawHeader" localSheetId="9">#REF!</definedName>
    <definedName name="RawHeader" localSheetId="5">#REF!</definedName>
    <definedName name="RawHeader" localSheetId="4">#REF!</definedName>
    <definedName name="RawHeader" localSheetId="11">#REF!</definedName>
    <definedName name="RawHeader">#REF!</definedName>
    <definedName name="rolle" localSheetId="0">'[4]TR FTR AMIR'!$O$31:$O$41</definedName>
    <definedName name="rolle">'[3]TR FTR AMIR'!$O$31:$O$41</definedName>
    <definedName name="skattekort" localSheetId="12">#REF!</definedName>
    <definedName name="skattekort" localSheetId="0">#REF!</definedName>
    <definedName name="skattekort" localSheetId="2">#REF!</definedName>
    <definedName name="skattekort" localSheetId="7">#REF!</definedName>
    <definedName name="skattekort" localSheetId="6">#REF!</definedName>
    <definedName name="skattekort" localSheetId="3">#REF!</definedName>
    <definedName name="skattekort" localSheetId="1">#REF!</definedName>
    <definedName name="skattekort" localSheetId="10">#REF!</definedName>
    <definedName name="skattekort" localSheetId="9">#REF!</definedName>
    <definedName name="skattekort" localSheetId="5">#REF!</definedName>
    <definedName name="skattekort" localSheetId="4">#REF!</definedName>
    <definedName name="skattekort" localSheetId="11">#REF!</definedName>
    <definedName name="skattekort">#REF!</definedName>
    <definedName name="Sprogkrav" localSheetId="0">[4]Ark2!$E$5:$E$7</definedName>
    <definedName name="Sprogkrav">[3]Ark2!$E$5:$E$7</definedName>
    <definedName name="stillinger" localSheetId="0">[4]stillinger!$A$2:$C$428</definedName>
    <definedName name="stillinger">[3]stillinger!$A$2:$C$428</definedName>
    <definedName name="tillæg" localSheetId="12">[3]Ark2!$F$1:$F$3</definedName>
    <definedName name="tillæg" localSheetId="0">#REF!</definedName>
    <definedName name="tillæg">[3]Ark2!$F$1:$F$3</definedName>
    <definedName name="trin" localSheetId="12">[3]Ark2!$G$1:$G$2</definedName>
    <definedName name="trin" localSheetId="0">#REF!</definedName>
    <definedName name="trin">[3]Ark2!$G$1:$G$2</definedName>
    <definedName name="_xlnm.Print_Area" localSheetId="2">Far!$B$2:$T$116</definedName>
    <definedName name="_xlnm.Print_Area" localSheetId="7">'Flerlinge far-medmor'!$B$2:$N$111</definedName>
    <definedName name="_xlnm.Print_Area" localSheetId="6">'Flerlinge mor'!$B$2:$N$111</definedName>
    <definedName name="_xlnm.Print_Area" localSheetId="3">Medmor!$B$2:$N$112</definedName>
    <definedName name="_xlnm.Print_Area" localSheetId="1">Mor!$B$2:$N$115</definedName>
    <definedName name="_xlnm.Print_Area" localSheetId="10">'Solo-Flerlinge Far'!$B$2:$N$116</definedName>
    <definedName name="_xlnm.Print_Area" localSheetId="9">'Solo-Flerlinge Mor'!$B$2:$N$114</definedName>
    <definedName name="_xlnm.Print_Area" localSheetId="5">'Soloforældre Far'!$B$2:$N$107</definedName>
    <definedName name="_xlnm.Print_Area" localSheetId="4">'Soloforældre Mor'!$B$2:$N$106</definedName>
    <definedName name="_xlnm.Print_Area" localSheetId="11">'Udskudt orlov'!$B$2:$O$98</definedName>
    <definedName name="vagttype" localSheetId="12">[3]Ark2!$C$1:$C$6</definedName>
    <definedName name="vagttype" localSheetId="0">#REF!</definedName>
    <definedName name="vagttype">[3]Ark2!$C$1:$C$6</definedName>
    <definedName name="årsag" localSheetId="12">[3]Ark2!$H$1:$H$15</definedName>
    <definedName name="årsag" localSheetId="0">[5]Ark1!$A$3:$A$17</definedName>
    <definedName name="årsag">[3]Ark2!$H$1:$H$15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27" l="1"/>
  <c r="T56" i="27"/>
  <c r="N56" i="27"/>
  <c r="L56" i="27"/>
  <c r="J56" i="27"/>
  <c r="N54" i="27"/>
  <c r="L54" i="27"/>
  <c r="J54" i="27"/>
  <c r="T52" i="27"/>
  <c r="N52" i="27"/>
  <c r="L52" i="27"/>
  <c r="J52" i="27"/>
  <c r="E52" i="27"/>
  <c r="L47" i="27"/>
  <c r="N47" i="27" s="1"/>
  <c r="N43" i="27"/>
  <c r="L43" i="27"/>
  <c r="T42" i="27"/>
  <c r="T41" i="27"/>
  <c r="T36" i="27"/>
  <c r="N36" i="27"/>
  <c r="Q36" i="27" s="1"/>
  <c r="L36" i="27"/>
  <c r="T27" i="27"/>
  <c r="N27" i="27"/>
  <c r="P27" i="27" s="1"/>
  <c r="T7" i="27"/>
  <c r="C25" i="27" s="1"/>
  <c r="P39" i="25"/>
  <c r="P37" i="24"/>
  <c r="Q43" i="27" l="1"/>
  <c r="Q47" i="27" s="1"/>
  <c r="S52" i="27" s="1"/>
  <c r="B79" i="27"/>
  <c r="B77" i="27"/>
  <c r="B75" i="27"/>
  <c r="B73" i="27"/>
  <c r="T45" i="27"/>
  <c r="T46" i="27"/>
  <c r="T54" i="27"/>
  <c r="P32" i="23"/>
  <c r="Q52" i="27" l="1"/>
  <c r="S54" i="27" s="1"/>
  <c r="Q54" i="27"/>
  <c r="S56" i="27" s="1"/>
  <c r="P31" i="20"/>
  <c r="C31" i="20" s="1"/>
  <c r="P46" i="22" l="1"/>
  <c r="C48" i="22" s="1"/>
  <c r="P46" i="17"/>
  <c r="C48" i="17" s="1"/>
  <c r="P47" i="21"/>
  <c r="C49" i="16"/>
  <c r="P48" i="12"/>
  <c r="C50" i="12" s="1"/>
  <c r="P51" i="16" l="1"/>
  <c r="C51" i="16" s="1"/>
  <c r="P49" i="16"/>
  <c r="K78" i="25" l="1"/>
  <c r="K76" i="24"/>
  <c r="K82" i="22"/>
  <c r="K82" i="17"/>
  <c r="K69" i="23"/>
  <c r="K68" i="20"/>
  <c r="K83" i="21"/>
  <c r="K85" i="16"/>
  <c r="K82" i="12"/>
  <c r="K76" i="25"/>
  <c r="K74" i="25"/>
  <c r="K74" i="24"/>
  <c r="K72" i="24"/>
  <c r="K80" i="22"/>
  <c r="K78" i="22"/>
  <c r="K80" i="17"/>
  <c r="K78" i="17"/>
  <c r="K67" i="23"/>
  <c r="K65" i="23"/>
  <c r="K66" i="20"/>
  <c r="K64" i="20"/>
  <c r="K81" i="21"/>
  <c r="K79" i="21"/>
  <c r="K87" i="16"/>
  <c r="K83" i="16"/>
  <c r="K86" i="12" l="1"/>
  <c r="K84" i="12"/>
  <c r="S37" i="24"/>
  <c r="K37" i="24" s="1"/>
  <c r="B27" i="22"/>
  <c r="B27" i="17"/>
  <c r="B27" i="21"/>
  <c r="B29" i="16"/>
  <c r="B27" i="12"/>
  <c r="C42" i="17"/>
  <c r="S53" i="12"/>
  <c r="S55" i="12"/>
  <c r="S57" i="12"/>
  <c r="M44" i="22" l="1"/>
  <c r="K2" i="8" l="1"/>
  <c r="K4" i="8" s="1"/>
  <c r="J2" i="8"/>
  <c r="J4" i="8" s="1"/>
  <c r="K1" i="8"/>
  <c r="J1" i="8"/>
  <c r="J23" i="8" s="1"/>
  <c r="I2" i="8"/>
  <c r="I4" i="8" s="1"/>
  <c r="I1" i="8"/>
  <c r="I22" i="8" s="1"/>
  <c r="G1" i="8"/>
  <c r="G22" i="8" s="1"/>
  <c r="H1" i="8"/>
  <c r="S78" i="25"/>
  <c r="M78" i="25"/>
  <c r="I78" i="25"/>
  <c r="M76" i="25"/>
  <c r="I76" i="25"/>
  <c r="S74" i="25"/>
  <c r="M74" i="25"/>
  <c r="S76" i="25" s="1"/>
  <c r="I74" i="25"/>
  <c r="E74" i="25"/>
  <c r="K69" i="25"/>
  <c r="M69" i="25" s="1"/>
  <c r="M65" i="25"/>
  <c r="K65" i="25"/>
  <c r="S64" i="25"/>
  <c r="S63" i="25"/>
  <c r="S60" i="25"/>
  <c r="M60" i="25"/>
  <c r="S67" i="25" s="1"/>
  <c r="K60" i="25"/>
  <c r="S50" i="25"/>
  <c r="S49" i="25"/>
  <c r="S48" i="25"/>
  <c r="S47" i="25"/>
  <c r="S46" i="25"/>
  <c r="S43" i="25"/>
  <c r="C43" i="25"/>
  <c r="C39" i="25"/>
  <c r="B39" i="25"/>
  <c r="S37" i="25"/>
  <c r="K37" i="25" s="1"/>
  <c r="M37" i="25" s="1"/>
  <c r="O37" i="25" s="1"/>
  <c r="K39" i="25" s="1"/>
  <c r="M39" i="25" s="1"/>
  <c r="C35" i="25"/>
  <c r="S76" i="24"/>
  <c r="M76" i="24"/>
  <c r="I76" i="24"/>
  <c r="M74" i="24"/>
  <c r="I74" i="24"/>
  <c r="S72" i="24"/>
  <c r="M72" i="24"/>
  <c r="S74" i="24" s="1"/>
  <c r="I72" i="24"/>
  <c r="E72" i="24"/>
  <c r="K67" i="24"/>
  <c r="M67" i="24" s="1"/>
  <c r="M63" i="24"/>
  <c r="K63" i="24"/>
  <c r="S62" i="24"/>
  <c r="S61" i="24"/>
  <c r="K58" i="24"/>
  <c r="M58" i="24" s="1"/>
  <c r="S66" i="24" s="1"/>
  <c r="S48" i="24"/>
  <c r="S47" i="24"/>
  <c r="S46" i="24"/>
  <c r="S45" i="24"/>
  <c r="S44" i="24"/>
  <c r="S41" i="24"/>
  <c r="M41" i="24"/>
  <c r="S58" i="24" s="1"/>
  <c r="K41" i="24"/>
  <c r="C41" i="24"/>
  <c r="P39" i="24"/>
  <c r="M39" i="24"/>
  <c r="K39" i="24"/>
  <c r="C39" i="24"/>
  <c r="M37" i="24"/>
  <c r="O37" i="24" s="1"/>
  <c r="C37" i="24"/>
  <c r="C35" i="24"/>
  <c r="I16" i="8" l="1"/>
  <c r="I11" i="8"/>
  <c r="B114" i="24" s="1"/>
  <c r="J16" i="8"/>
  <c r="B116" i="25" s="1"/>
  <c r="J11" i="8"/>
  <c r="K16" i="8"/>
  <c r="K11" i="8"/>
  <c r="K22" i="8"/>
  <c r="K23" i="8"/>
  <c r="K39" i="8"/>
  <c r="K55" i="8"/>
  <c r="K71" i="8"/>
  <c r="K40" i="8"/>
  <c r="K56" i="8"/>
  <c r="K72" i="8"/>
  <c r="K41" i="8"/>
  <c r="K57" i="8"/>
  <c r="K24" i="8"/>
  <c r="K25" i="8"/>
  <c r="K73" i="8"/>
  <c r="K26" i="8"/>
  <c r="K42" i="8"/>
  <c r="K58" i="8"/>
  <c r="K74" i="8"/>
  <c r="K78" i="8"/>
  <c r="K79" i="8"/>
  <c r="K49" i="8"/>
  <c r="K81" i="8"/>
  <c r="K35" i="8"/>
  <c r="K83" i="8"/>
  <c r="K37" i="8"/>
  <c r="K86" i="8"/>
  <c r="K27" i="8"/>
  <c r="K43" i="8"/>
  <c r="K59" i="8"/>
  <c r="K75" i="8"/>
  <c r="K62" i="8"/>
  <c r="K63" i="8"/>
  <c r="K64" i="8"/>
  <c r="K65" i="8"/>
  <c r="K50" i="8"/>
  <c r="K67" i="8"/>
  <c r="K36" i="8"/>
  <c r="K53" i="8"/>
  <c r="K85" i="8"/>
  <c r="K38" i="8"/>
  <c r="K28" i="8"/>
  <c r="K44" i="8"/>
  <c r="K60" i="8"/>
  <c r="K76" i="8"/>
  <c r="K47" i="8"/>
  <c r="K66" i="8"/>
  <c r="K52" i="8"/>
  <c r="K29" i="8"/>
  <c r="K45" i="8"/>
  <c r="K61" i="8"/>
  <c r="K77" i="8"/>
  <c r="K46" i="8"/>
  <c r="K48" i="8"/>
  <c r="K80" i="8"/>
  <c r="K34" i="8"/>
  <c r="K82" i="8"/>
  <c r="K51" i="8"/>
  <c r="K68" i="8"/>
  <c r="K84" i="8"/>
  <c r="K69" i="8"/>
  <c r="K70" i="8"/>
  <c r="K30" i="8"/>
  <c r="K31" i="8"/>
  <c r="K32" i="8"/>
  <c r="K33" i="8"/>
  <c r="K54" i="8"/>
  <c r="J61" i="8"/>
  <c r="J59" i="8"/>
  <c r="J44" i="8"/>
  <c r="J42" i="8"/>
  <c r="J38" i="8"/>
  <c r="J60" i="8"/>
  <c r="J43" i="8"/>
  <c r="J82" i="8"/>
  <c r="J81" i="8"/>
  <c r="J80" i="8"/>
  <c r="J79" i="8"/>
  <c r="J78" i="8"/>
  <c r="J63" i="8"/>
  <c r="J62" i="8"/>
  <c r="J69" i="8"/>
  <c r="J50" i="8"/>
  <c r="J31" i="8"/>
  <c r="J68" i="8"/>
  <c r="J49" i="8"/>
  <c r="J30" i="8"/>
  <c r="J86" i="8"/>
  <c r="J67" i="8"/>
  <c r="J48" i="8"/>
  <c r="J29" i="8"/>
  <c r="J58" i="8"/>
  <c r="J46" i="8"/>
  <c r="J37" i="8"/>
  <c r="J77" i="8"/>
  <c r="J36" i="8"/>
  <c r="J76" i="8"/>
  <c r="J54" i="8"/>
  <c r="J35" i="8"/>
  <c r="J75" i="8"/>
  <c r="J53" i="8"/>
  <c r="J34" i="8"/>
  <c r="J74" i="8"/>
  <c r="J52" i="8"/>
  <c r="J33" i="8"/>
  <c r="J70" i="8"/>
  <c r="J51" i="8"/>
  <c r="J32" i="8"/>
  <c r="J85" i="8"/>
  <c r="J66" i="8"/>
  <c r="J47" i="8"/>
  <c r="J28" i="8"/>
  <c r="J84" i="8"/>
  <c r="J65" i="8"/>
  <c r="J27" i="8"/>
  <c r="J83" i="8"/>
  <c r="J64" i="8"/>
  <c r="J45" i="8"/>
  <c r="J26" i="8"/>
  <c r="J73" i="8"/>
  <c r="J57" i="8"/>
  <c r="J41" i="8"/>
  <c r="J25" i="8"/>
  <c r="J72" i="8"/>
  <c r="J56" i="8"/>
  <c r="J40" i="8"/>
  <c r="J24" i="8"/>
  <c r="J22" i="8"/>
  <c r="J71" i="8"/>
  <c r="J55" i="8"/>
  <c r="J39" i="8"/>
  <c r="I77" i="8"/>
  <c r="I50" i="8"/>
  <c r="I76" i="8"/>
  <c r="I48" i="8"/>
  <c r="I65" i="8"/>
  <c r="I69" i="8"/>
  <c r="I47" i="8"/>
  <c r="I68" i="8"/>
  <c r="I46" i="8"/>
  <c r="I67" i="8"/>
  <c r="I45" i="8"/>
  <c r="I66" i="8"/>
  <c r="I44" i="8"/>
  <c r="I38" i="8"/>
  <c r="I86" i="8"/>
  <c r="I64" i="8"/>
  <c r="I37" i="8"/>
  <c r="I85" i="8"/>
  <c r="I63" i="8"/>
  <c r="I36" i="8"/>
  <c r="I84" i="8"/>
  <c r="I62" i="8"/>
  <c r="I35" i="8"/>
  <c r="I83" i="8"/>
  <c r="I61" i="8"/>
  <c r="I34" i="8"/>
  <c r="I82" i="8"/>
  <c r="I60" i="8"/>
  <c r="I33" i="8"/>
  <c r="I81" i="8"/>
  <c r="I54" i="8"/>
  <c r="I32" i="8"/>
  <c r="I80" i="8"/>
  <c r="I53" i="8"/>
  <c r="I31" i="8"/>
  <c r="I79" i="8"/>
  <c r="I52" i="8"/>
  <c r="I30" i="8"/>
  <c r="I78" i="8"/>
  <c r="I51" i="8"/>
  <c r="I29" i="8"/>
  <c r="I70" i="8"/>
  <c r="I49" i="8"/>
  <c r="I28" i="8"/>
  <c r="I75" i="8"/>
  <c r="I59" i="8"/>
  <c r="I43" i="8"/>
  <c r="I27" i="8"/>
  <c r="I74" i="8"/>
  <c r="I58" i="8"/>
  <c r="I42" i="8"/>
  <c r="I26" i="8"/>
  <c r="I73" i="8"/>
  <c r="I57" i="8"/>
  <c r="I41" i="8"/>
  <c r="I25" i="8"/>
  <c r="I72" i="8"/>
  <c r="I56" i="8"/>
  <c r="I40" i="8"/>
  <c r="I24" i="8"/>
  <c r="I71" i="8"/>
  <c r="I55" i="8"/>
  <c r="I39" i="8"/>
  <c r="I23" i="8"/>
  <c r="H22" i="8"/>
  <c r="O39" i="25"/>
  <c r="O43" i="25" s="1"/>
  <c r="P60" i="25" s="1"/>
  <c r="P65" i="25" s="1"/>
  <c r="P69" i="25" s="1"/>
  <c r="R74" i="25" s="1"/>
  <c r="S68" i="25"/>
  <c r="O39" i="24"/>
  <c r="O41" i="24" s="1"/>
  <c r="P58" i="24" s="1"/>
  <c r="P63" i="24" s="1"/>
  <c r="P67" i="24" s="1"/>
  <c r="R72" i="24" s="1"/>
  <c r="S65" i="24"/>
  <c r="P76" i="25" l="1"/>
  <c r="R78" i="25" s="1"/>
  <c r="P74" i="25"/>
  <c r="R76" i="25" s="1"/>
  <c r="P74" i="24"/>
  <c r="R76" i="24" s="1"/>
  <c r="P72" i="24"/>
  <c r="R74" i="24" s="1"/>
  <c r="C42" i="22" l="1"/>
  <c r="P33" i="20"/>
  <c r="S54" i="16"/>
  <c r="S51" i="16" l="1"/>
  <c r="F2" i="8" l="1"/>
  <c r="F4" i="8" s="1"/>
  <c r="F1" i="8"/>
  <c r="S69" i="23"/>
  <c r="M69" i="23"/>
  <c r="I69" i="23"/>
  <c r="M67" i="23"/>
  <c r="I67" i="23"/>
  <c r="S65" i="23"/>
  <c r="I65" i="23"/>
  <c r="E65" i="23"/>
  <c r="K60" i="23"/>
  <c r="M60" i="23" s="1"/>
  <c r="M56" i="23"/>
  <c r="K56" i="23"/>
  <c r="S55" i="23"/>
  <c r="S54" i="23"/>
  <c r="K51" i="23"/>
  <c r="M51" i="23" s="1"/>
  <c r="S43" i="23"/>
  <c r="S42" i="23"/>
  <c r="S41" i="23"/>
  <c r="S40" i="23"/>
  <c r="S39" i="23"/>
  <c r="S36" i="23"/>
  <c r="S30" i="23"/>
  <c r="K30" i="23" s="1"/>
  <c r="C28" i="23"/>
  <c r="C32" i="23" l="1"/>
  <c r="F16" i="8"/>
  <c r="F11" i="8"/>
  <c r="B107" i="23" s="1"/>
  <c r="F85" i="8"/>
  <c r="F86" i="8"/>
  <c r="F23" i="8"/>
  <c r="F39" i="8"/>
  <c r="F55" i="8"/>
  <c r="F71" i="8"/>
  <c r="F24" i="8"/>
  <c r="F40" i="8"/>
  <c r="F56" i="8"/>
  <c r="F72" i="8"/>
  <c r="F57" i="8"/>
  <c r="F25" i="8"/>
  <c r="F26" i="8"/>
  <c r="F27" i="8"/>
  <c r="F43" i="8"/>
  <c r="F59" i="8"/>
  <c r="F75" i="8"/>
  <c r="F78" i="8"/>
  <c r="F79" i="8"/>
  <c r="F49" i="8"/>
  <c r="F58" i="8"/>
  <c r="F28" i="8"/>
  <c r="F44" i="8"/>
  <c r="F60" i="8"/>
  <c r="F76" i="8"/>
  <c r="F62" i="8"/>
  <c r="F47" i="8"/>
  <c r="F48" i="8"/>
  <c r="F80" i="8"/>
  <c r="F65" i="8"/>
  <c r="F50" i="8"/>
  <c r="F82" i="8"/>
  <c r="F73" i="8"/>
  <c r="F29" i="8"/>
  <c r="F45" i="8"/>
  <c r="F61" i="8"/>
  <c r="F77" i="8"/>
  <c r="F46" i="8"/>
  <c r="F63" i="8"/>
  <c r="F64" i="8"/>
  <c r="F81" i="8"/>
  <c r="F66" i="8"/>
  <c r="F30" i="8"/>
  <c r="F31" i="8"/>
  <c r="F32" i="8"/>
  <c r="F33" i="8"/>
  <c r="F34" i="8"/>
  <c r="F35" i="8"/>
  <c r="F51" i="8"/>
  <c r="F67" i="8"/>
  <c r="F83" i="8"/>
  <c r="F36" i="8"/>
  <c r="F52" i="8"/>
  <c r="F68" i="8"/>
  <c r="F84" i="8"/>
  <c r="F22" i="8"/>
  <c r="F54" i="8"/>
  <c r="F41" i="8"/>
  <c r="F37" i="8"/>
  <c r="F53" i="8"/>
  <c r="F69" i="8"/>
  <c r="F38" i="8"/>
  <c r="F70" i="8"/>
  <c r="F42" i="8"/>
  <c r="F74" i="8"/>
  <c r="M30" i="23"/>
  <c r="O30" i="23" s="1"/>
  <c r="B32" i="23"/>
  <c r="C36" i="23"/>
  <c r="S58" i="23"/>
  <c r="S59" i="23"/>
  <c r="H2" i="8"/>
  <c r="H4" i="8" s="1"/>
  <c r="G2" i="8"/>
  <c r="E2" i="8"/>
  <c r="E4" i="8" s="1"/>
  <c r="E1" i="8"/>
  <c r="D2" i="8"/>
  <c r="D4" i="8" s="1"/>
  <c r="D1" i="8"/>
  <c r="C2" i="8"/>
  <c r="C4" i="8" s="1"/>
  <c r="C1" i="8"/>
  <c r="S7" i="17"/>
  <c r="S82" i="22"/>
  <c r="M82" i="22"/>
  <c r="I82" i="22"/>
  <c r="M80" i="22"/>
  <c r="I80" i="22"/>
  <c r="S78" i="22"/>
  <c r="I78" i="22"/>
  <c r="E78" i="22"/>
  <c r="K73" i="22"/>
  <c r="M73" i="22" s="1"/>
  <c r="K69" i="22"/>
  <c r="M69" i="22" s="1"/>
  <c r="S68" i="22"/>
  <c r="S67" i="22"/>
  <c r="S55" i="22"/>
  <c r="S54" i="22"/>
  <c r="S53" i="22"/>
  <c r="S52" i="22"/>
  <c r="S51" i="22"/>
  <c r="S48" i="22"/>
  <c r="S44" i="22"/>
  <c r="K44" i="22" s="1"/>
  <c r="S7" i="21"/>
  <c r="C43" i="21" s="1"/>
  <c r="C49" i="21" s="1"/>
  <c r="S83" i="21"/>
  <c r="M83" i="21"/>
  <c r="I83" i="21"/>
  <c r="M81" i="21"/>
  <c r="I81" i="21"/>
  <c r="S79" i="21"/>
  <c r="I79" i="21"/>
  <c r="E79" i="21"/>
  <c r="K74" i="21"/>
  <c r="M74" i="21" s="1"/>
  <c r="M70" i="21"/>
  <c r="K70" i="21"/>
  <c r="S69" i="21"/>
  <c r="S68" i="21"/>
  <c r="M65" i="21"/>
  <c r="S73" i="21" s="1"/>
  <c r="K65" i="21"/>
  <c r="S56" i="21"/>
  <c r="S55" i="21"/>
  <c r="S54" i="21"/>
  <c r="S53" i="21"/>
  <c r="S52" i="21"/>
  <c r="S49" i="21"/>
  <c r="S45" i="21"/>
  <c r="K45" i="21" s="1"/>
  <c r="M45" i="21" s="1"/>
  <c r="O45" i="21" s="1"/>
  <c r="K47" i="21" s="1"/>
  <c r="M47" i="21" s="1"/>
  <c r="S68" i="20"/>
  <c r="M68" i="20"/>
  <c r="I68" i="20"/>
  <c r="M66" i="20"/>
  <c r="I66" i="20"/>
  <c r="S64" i="20"/>
  <c r="I64" i="20"/>
  <c r="E64" i="20"/>
  <c r="K59" i="20"/>
  <c r="M59" i="20" s="1"/>
  <c r="S54" i="20"/>
  <c r="S53" i="20"/>
  <c r="S42" i="20"/>
  <c r="S41" i="20"/>
  <c r="S40" i="20"/>
  <c r="S39" i="20"/>
  <c r="S38" i="20"/>
  <c r="S35" i="20"/>
  <c r="M35" i="20"/>
  <c r="S50" i="20" s="1"/>
  <c r="K35" i="20"/>
  <c r="M33" i="20"/>
  <c r="K33" i="20"/>
  <c r="S31" i="20"/>
  <c r="K31" i="20" s="1"/>
  <c r="C29" i="20"/>
  <c r="S7" i="16"/>
  <c r="S7" i="12"/>
  <c r="C45" i="21" l="1"/>
  <c r="C47" i="21"/>
  <c r="G11" i="8"/>
  <c r="B111" i="17" s="1"/>
  <c r="G4" i="8"/>
  <c r="E23" i="8"/>
  <c r="E22" i="8"/>
  <c r="C16" i="8"/>
  <c r="C11" i="8"/>
  <c r="D16" i="8"/>
  <c r="B112" i="21" s="1"/>
  <c r="D11" i="8"/>
  <c r="H16" i="8"/>
  <c r="H11" i="8"/>
  <c r="G16" i="8"/>
  <c r="E16" i="8"/>
  <c r="E11" i="8"/>
  <c r="H85" i="8"/>
  <c r="H86" i="8"/>
  <c r="G85" i="8"/>
  <c r="G86" i="8"/>
  <c r="E85" i="8"/>
  <c r="E86" i="8"/>
  <c r="D86" i="8"/>
  <c r="D85" i="8"/>
  <c r="C86" i="8"/>
  <c r="C85" i="8"/>
  <c r="O44" i="22"/>
  <c r="K46" i="22" s="1"/>
  <c r="M46" i="22" s="1"/>
  <c r="O46" i="22" s="1"/>
  <c r="K48" i="22" s="1"/>
  <c r="M48" i="22" s="1"/>
  <c r="S64" i="22" s="1"/>
  <c r="O47" i="21"/>
  <c r="M31" i="20"/>
  <c r="O31" i="20" s="1"/>
  <c r="O33" i="20" s="1"/>
  <c r="O35" i="20" s="1"/>
  <c r="K32" i="23"/>
  <c r="M32" i="23" s="1"/>
  <c r="O32" i="23" s="1"/>
  <c r="B46" i="22"/>
  <c r="D48" i="22"/>
  <c r="D49" i="21"/>
  <c r="B47" i="21"/>
  <c r="S72" i="21"/>
  <c r="C35" i="20"/>
  <c r="C33" i="20"/>
  <c r="S82" i="17"/>
  <c r="M82" i="17"/>
  <c r="I82" i="17"/>
  <c r="M80" i="17"/>
  <c r="I80" i="17"/>
  <c r="S78" i="17"/>
  <c r="I78" i="17"/>
  <c r="E78" i="17"/>
  <c r="K73" i="17"/>
  <c r="M73" i="17" s="1"/>
  <c r="S68" i="17"/>
  <c r="S67" i="17"/>
  <c r="S55" i="17"/>
  <c r="S54" i="17"/>
  <c r="S53" i="17"/>
  <c r="S52" i="17"/>
  <c r="S51" i="17"/>
  <c r="S48" i="17"/>
  <c r="S44" i="17"/>
  <c r="K44" i="17" s="1"/>
  <c r="M44" i="17" s="1"/>
  <c r="O44" i="17" s="1"/>
  <c r="K46" i="17" s="1"/>
  <c r="M46" i="17" s="1"/>
  <c r="S87" i="16"/>
  <c r="M87" i="16"/>
  <c r="I87" i="16"/>
  <c r="M85" i="16"/>
  <c r="I85" i="16"/>
  <c r="I83" i="16"/>
  <c r="E83" i="16"/>
  <c r="S73" i="16"/>
  <c r="S72" i="16"/>
  <c r="S58" i="16"/>
  <c r="S57" i="16"/>
  <c r="S56" i="16"/>
  <c r="S55" i="16"/>
  <c r="S47" i="16"/>
  <c r="K47" i="16" s="1"/>
  <c r="M47" i="16" s="1"/>
  <c r="C45" i="16"/>
  <c r="B111" i="22" l="1"/>
  <c r="T51" i="16"/>
  <c r="O48" i="22"/>
  <c r="K49" i="21"/>
  <c r="M49" i="21" s="1"/>
  <c r="S65" i="21" s="1"/>
  <c r="S51" i="23"/>
  <c r="K50" i="20"/>
  <c r="M50" i="20" s="1"/>
  <c r="T54" i="16"/>
  <c r="O47" i="16"/>
  <c r="K49" i="16" s="1"/>
  <c r="M49" i="16" s="1"/>
  <c r="O46" i="17"/>
  <c r="B46" i="17"/>
  <c r="D48" i="17"/>
  <c r="D51" i="16"/>
  <c r="B49" i="16"/>
  <c r="C23" i="8"/>
  <c r="D23" i="8"/>
  <c r="G23" i="8"/>
  <c r="H23" i="8"/>
  <c r="C24" i="8"/>
  <c r="D24" i="8"/>
  <c r="E24" i="8"/>
  <c r="G24" i="8"/>
  <c r="H24" i="8"/>
  <c r="C25" i="8"/>
  <c r="D25" i="8"/>
  <c r="E25" i="8"/>
  <c r="G25" i="8"/>
  <c r="H25" i="8"/>
  <c r="C26" i="8"/>
  <c r="D26" i="8"/>
  <c r="E26" i="8"/>
  <c r="G26" i="8"/>
  <c r="H26" i="8"/>
  <c r="C27" i="8"/>
  <c r="D27" i="8"/>
  <c r="E27" i="8"/>
  <c r="G27" i="8"/>
  <c r="H27" i="8"/>
  <c r="C28" i="8"/>
  <c r="D28" i="8"/>
  <c r="E28" i="8"/>
  <c r="G28" i="8"/>
  <c r="H28" i="8"/>
  <c r="C29" i="8"/>
  <c r="D29" i="8"/>
  <c r="E29" i="8"/>
  <c r="G29" i="8"/>
  <c r="H29" i="8"/>
  <c r="C30" i="8"/>
  <c r="D30" i="8"/>
  <c r="E30" i="8"/>
  <c r="G30" i="8"/>
  <c r="H30" i="8"/>
  <c r="C31" i="8"/>
  <c r="D31" i="8"/>
  <c r="E31" i="8"/>
  <c r="G31" i="8"/>
  <c r="H31" i="8"/>
  <c r="C32" i="8"/>
  <c r="D32" i="8"/>
  <c r="E32" i="8"/>
  <c r="G32" i="8"/>
  <c r="H32" i="8"/>
  <c r="C33" i="8"/>
  <c r="D33" i="8"/>
  <c r="E33" i="8"/>
  <c r="G33" i="8"/>
  <c r="H33" i="8"/>
  <c r="C34" i="8"/>
  <c r="D34" i="8"/>
  <c r="E34" i="8"/>
  <c r="G34" i="8"/>
  <c r="H34" i="8"/>
  <c r="C35" i="8"/>
  <c r="D35" i="8"/>
  <c r="E35" i="8"/>
  <c r="G35" i="8"/>
  <c r="H35" i="8"/>
  <c r="C36" i="8"/>
  <c r="D36" i="8"/>
  <c r="E36" i="8"/>
  <c r="G36" i="8"/>
  <c r="H36" i="8"/>
  <c r="C37" i="8"/>
  <c r="D37" i="8"/>
  <c r="E37" i="8"/>
  <c r="G37" i="8"/>
  <c r="H37" i="8"/>
  <c r="C38" i="8"/>
  <c r="D38" i="8"/>
  <c r="E38" i="8"/>
  <c r="G38" i="8"/>
  <c r="H38" i="8"/>
  <c r="C39" i="8"/>
  <c r="D39" i="8"/>
  <c r="E39" i="8"/>
  <c r="G39" i="8"/>
  <c r="H39" i="8"/>
  <c r="C40" i="8"/>
  <c r="D40" i="8"/>
  <c r="E40" i="8"/>
  <c r="G40" i="8"/>
  <c r="H40" i="8"/>
  <c r="C41" i="8"/>
  <c r="D41" i="8"/>
  <c r="E41" i="8"/>
  <c r="G41" i="8"/>
  <c r="H41" i="8"/>
  <c r="C42" i="8"/>
  <c r="D42" i="8"/>
  <c r="E42" i="8"/>
  <c r="G42" i="8"/>
  <c r="H42" i="8"/>
  <c r="C43" i="8"/>
  <c r="D43" i="8"/>
  <c r="E43" i="8"/>
  <c r="G43" i="8"/>
  <c r="H43" i="8"/>
  <c r="C44" i="8"/>
  <c r="D44" i="8"/>
  <c r="E44" i="8"/>
  <c r="G44" i="8"/>
  <c r="H44" i="8"/>
  <c r="C45" i="8"/>
  <c r="D45" i="8"/>
  <c r="E45" i="8"/>
  <c r="G45" i="8"/>
  <c r="H45" i="8"/>
  <c r="C46" i="8"/>
  <c r="D46" i="8"/>
  <c r="E46" i="8"/>
  <c r="G46" i="8"/>
  <c r="H46" i="8"/>
  <c r="C47" i="8"/>
  <c r="D47" i="8"/>
  <c r="E47" i="8"/>
  <c r="G47" i="8"/>
  <c r="H47" i="8"/>
  <c r="C48" i="8"/>
  <c r="D48" i="8"/>
  <c r="E48" i="8"/>
  <c r="G48" i="8"/>
  <c r="H48" i="8"/>
  <c r="C49" i="8"/>
  <c r="D49" i="8"/>
  <c r="E49" i="8"/>
  <c r="G49" i="8"/>
  <c r="H49" i="8"/>
  <c r="C50" i="8"/>
  <c r="D50" i="8"/>
  <c r="E50" i="8"/>
  <c r="G50" i="8"/>
  <c r="H50" i="8"/>
  <c r="C51" i="8"/>
  <c r="D51" i="8"/>
  <c r="E51" i="8"/>
  <c r="G51" i="8"/>
  <c r="H51" i="8"/>
  <c r="C52" i="8"/>
  <c r="D52" i="8"/>
  <c r="E52" i="8"/>
  <c r="G52" i="8"/>
  <c r="H52" i="8"/>
  <c r="C53" i="8"/>
  <c r="D53" i="8"/>
  <c r="E53" i="8"/>
  <c r="G53" i="8"/>
  <c r="H53" i="8"/>
  <c r="C54" i="8"/>
  <c r="D54" i="8"/>
  <c r="E54" i="8"/>
  <c r="G54" i="8"/>
  <c r="H54" i="8"/>
  <c r="C55" i="8"/>
  <c r="D55" i="8"/>
  <c r="E55" i="8"/>
  <c r="G55" i="8"/>
  <c r="H55" i="8"/>
  <c r="C56" i="8"/>
  <c r="D56" i="8"/>
  <c r="E56" i="8"/>
  <c r="G56" i="8"/>
  <c r="H56" i="8"/>
  <c r="C57" i="8"/>
  <c r="D57" i="8"/>
  <c r="E57" i="8"/>
  <c r="G57" i="8"/>
  <c r="H57" i="8"/>
  <c r="C58" i="8"/>
  <c r="D58" i="8"/>
  <c r="E58" i="8"/>
  <c r="G58" i="8"/>
  <c r="H58" i="8"/>
  <c r="C59" i="8"/>
  <c r="D59" i="8"/>
  <c r="E59" i="8"/>
  <c r="G59" i="8"/>
  <c r="H59" i="8"/>
  <c r="C60" i="8"/>
  <c r="D60" i="8"/>
  <c r="E60" i="8"/>
  <c r="G60" i="8"/>
  <c r="H60" i="8"/>
  <c r="C61" i="8"/>
  <c r="D61" i="8"/>
  <c r="E61" i="8"/>
  <c r="G61" i="8"/>
  <c r="H61" i="8"/>
  <c r="C62" i="8"/>
  <c r="D62" i="8"/>
  <c r="E62" i="8"/>
  <c r="G62" i="8"/>
  <c r="H62" i="8"/>
  <c r="C63" i="8"/>
  <c r="D63" i="8"/>
  <c r="E63" i="8"/>
  <c r="G63" i="8"/>
  <c r="H63" i="8"/>
  <c r="C64" i="8"/>
  <c r="D64" i="8"/>
  <c r="E64" i="8"/>
  <c r="G64" i="8"/>
  <c r="H64" i="8"/>
  <c r="C65" i="8"/>
  <c r="D65" i="8"/>
  <c r="E65" i="8"/>
  <c r="G65" i="8"/>
  <c r="H65" i="8"/>
  <c r="C66" i="8"/>
  <c r="D66" i="8"/>
  <c r="E66" i="8"/>
  <c r="G66" i="8"/>
  <c r="H66" i="8"/>
  <c r="C67" i="8"/>
  <c r="D67" i="8"/>
  <c r="E67" i="8"/>
  <c r="G67" i="8"/>
  <c r="H67" i="8"/>
  <c r="C68" i="8"/>
  <c r="D68" i="8"/>
  <c r="E68" i="8"/>
  <c r="G68" i="8"/>
  <c r="H68" i="8"/>
  <c r="C69" i="8"/>
  <c r="D69" i="8"/>
  <c r="E69" i="8"/>
  <c r="G69" i="8"/>
  <c r="H69" i="8"/>
  <c r="C70" i="8"/>
  <c r="D70" i="8"/>
  <c r="E70" i="8"/>
  <c r="G70" i="8"/>
  <c r="H70" i="8"/>
  <c r="C71" i="8"/>
  <c r="D71" i="8"/>
  <c r="E71" i="8"/>
  <c r="G71" i="8"/>
  <c r="H71" i="8"/>
  <c r="C72" i="8"/>
  <c r="D72" i="8"/>
  <c r="E72" i="8"/>
  <c r="G72" i="8"/>
  <c r="H72" i="8"/>
  <c r="C73" i="8"/>
  <c r="D73" i="8"/>
  <c r="E73" i="8"/>
  <c r="G73" i="8"/>
  <c r="H73" i="8"/>
  <c r="C74" i="8"/>
  <c r="D74" i="8"/>
  <c r="E74" i="8"/>
  <c r="G74" i="8"/>
  <c r="H74" i="8"/>
  <c r="C75" i="8"/>
  <c r="D75" i="8"/>
  <c r="E75" i="8"/>
  <c r="G75" i="8"/>
  <c r="H75" i="8"/>
  <c r="C76" i="8"/>
  <c r="D76" i="8"/>
  <c r="E76" i="8"/>
  <c r="G76" i="8"/>
  <c r="H76" i="8"/>
  <c r="C77" i="8"/>
  <c r="D77" i="8"/>
  <c r="E77" i="8"/>
  <c r="G77" i="8"/>
  <c r="H77" i="8"/>
  <c r="C78" i="8"/>
  <c r="D78" i="8"/>
  <c r="E78" i="8"/>
  <c r="G78" i="8"/>
  <c r="H78" i="8"/>
  <c r="C79" i="8"/>
  <c r="D79" i="8"/>
  <c r="E79" i="8"/>
  <c r="G79" i="8"/>
  <c r="H79" i="8"/>
  <c r="C80" i="8"/>
  <c r="D80" i="8"/>
  <c r="E80" i="8"/>
  <c r="G80" i="8"/>
  <c r="H80" i="8"/>
  <c r="C81" i="8"/>
  <c r="D81" i="8"/>
  <c r="E81" i="8"/>
  <c r="G81" i="8"/>
  <c r="H81" i="8"/>
  <c r="C82" i="8"/>
  <c r="D82" i="8"/>
  <c r="E82" i="8"/>
  <c r="G82" i="8"/>
  <c r="H82" i="8"/>
  <c r="C83" i="8"/>
  <c r="D83" i="8"/>
  <c r="E83" i="8"/>
  <c r="G83" i="8"/>
  <c r="H83" i="8"/>
  <c r="C84" i="8"/>
  <c r="D84" i="8"/>
  <c r="E84" i="8"/>
  <c r="G84" i="8"/>
  <c r="H84" i="8"/>
  <c r="B2" i="8"/>
  <c r="B1" i="8"/>
  <c r="D22" i="8"/>
  <c r="C22" i="8"/>
  <c r="B116" i="16"/>
  <c r="B11" i="8" l="1"/>
  <c r="B4" i="8"/>
  <c r="B16" i="8"/>
  <c r="B115" i="12" s="1"/>
  <c r="B24" i="8"/>
  <c r="B85" i="8"/>
  <c r="B86" i="8"/>
  <c r="K64" i="22"/>
  <c r="M64" i="22" s="1"/>
  <c r="K48" i="17"/>
  <c r="M48" i="17" s="1"/>
  <c r="S64" i="17" s="1"/>
  <c r="O49" i="21"/>
  <c r="P65" i="21" s="1"/>
  <c r="P70" i="21" s="1"/>
  <c r="P74" i="21" s="1"/>
  <c r="R79" i="21" s="1"/>
  <c r="O36" i="23"/>
  <c r="P51" i="23" s="1"/>
  <c r="P56" i="23" s="1"/>
  <c r="P60" i="23" s="1"/>
  <c r="R65" i="23" s="1"/>
  <c r="S58" i="20"/>
  <c r="S57" i="20"/>
  <c r="P50" i="20"/>
  <c r="B106" i="20"/>
  <c r="O49" i="16"/>
  <c r="K64" i="17"/>
  <c r="M64" i="17" s="1"/>
  <c r="B81" i="8"/>
  <c r="B37" i="8"/>
  <c r="B69" i="8"/>
  <c r="B53" i="8"/>
  <c r="B33" i="8"/>
  <c r="B65" i="8"/>
  <c r="B49" i="8"/>
  <c r="B63" i="8"/>
  <c r="B47" i="8"/>
  <c r="B31" i="8"/>
  <c r="B73" i="8"/>
  <c r="B57" i="8"/>
  <c r="B41" i="8"/>
  <c r="B25" i="8"/>
  <c r="B79" i="8"/>
  <c r="B67" i="8"/>
  <c r="B35" i="8"/>
  <c r="B77" i="8"/>
  <c r="B61" i="8"/>
  <c r="B45" i="8"/>
  <c r="B29" i="8"/>
  <c r="B83" i="8"/>
  <c r="B51" i="8"/>
  <c r="B71" i="8"/>
  <c r="B55" i="8"/>
  <c r="B39" i="8"/>
  <c r="B23" i="8"/>
  <c r="B75" i="8"/>
  <c r="B59" i="8"/>
  <c r="B43" i="8"/>
  <c r="B27" i="8"/>
  <c r="B82" i="8"/>
  <c r="B78" i="8"/>
  <c r="B74" i="8"/>
  <c r="B70" i="8"/>
  <c r="B66" i="8"/>
  <c r="B62" i="8"/>
  <c r="B58" i="8"/>
  <c r="B54" i="8"/>
  <c r="B50" i="8"/>
  <c r="B46" i="8"/>
  <c r="B42" i="8"/>
  <c r="B38" i="8"/>
  <c r="B34" i="8"/>
  <c r="B30" i="8"/>
  <c r="B26" i="8"/>
  <c r="B84" i="8"/>
  <c r="B80" i="8"/>
  <c r="B76" i="8"/>
  <c r="B72" i="8"/>
  <c r="B68" i="8"/>
  <c r="B64" i="8"/>
  <c r="B60" i="8"/>
  <c r="B56" i="8"/>
  <c r="B52" i="8"/>
  <c r="B48" i="8"/>
  <c r="B44" i="8"/>
  <c r="B40" i="8"/>
  <c r="B36" i="8"/>
  <c r="B32" i="8"/>
  <c r="B28" i="8"/>
  <c r="B22" i="8"/>
  <c r="I86" i="12"/>
  <c r="S72" i="22" l="1"/>
  <c r="S71" i="22"/>
  <c r="P64" i="22"/>
  <c r="P69" i="22" s="1"/>
  <c r="P73" i="22" s="1"/>
  <c r="R78" i="22" s="1"/>
  <c r="O48" i="17"/>
  <c r="P64" i="17" s="1"/>
  <c r="P81" i="21"/>
  <c r="R83" i="21" s="1"/>
  <c r="M79" i="21"/>
  <c r="S81" i="21" s="1"/>
  <c r="K51" i="16"/>
  <c r="M51" i="16" s="1"/>
  <c r="S68" i="16" s="1"/>
  <c r="S83" i="16" s="1"/>
  <c r="K55" i="20"/>
  <c r="M55" i="20" s="1"/>
  <c r="P55" i="20" s="1"/>
  <c r="P59" i="20" s="1"/>
  <c r="R64" i="20" s="1"/>
  <c r="M65" i="23"/>
  <c r="S67" i="23" s="1"/>
  <c r="P67" i="23"/>
  <c r="R69" i="23" s="1"/>
  <c r="S71" i="17"/>
  <c r="S72" i="17"/>
  <c r="E82" i="12"/>
  <c r="S72" i="12"/>
  <c r="S71" i="12"/>
  <c r="S56" i="12"/>
  <c r="S54" i="12"/>
  <c r="S50" i="12"/>
  <c r="S46" i="12"/>
  <c r="K46" i="12" s="1"/>
  <c r="M46" i="12" s="1"/>
  <c r="P80" i="22" l="1"/>
  <c r="R82" i="22" s="1"/>
  <c r="M78" i="22"/>
  <c r="P65" i="23"/>
  <c r="R67" i="23" s="1"/>
  <c r="P79" i="21"/>
  <c r="R81" i="21" s="1"/>
  <c r="O51" i="16"/>
  <c r="M64" i="20"/>
  <c r="S66" i="20" s="1"/>
  <c r="P66" i="20"/>
  <c r="R68" i="20" s="1"/>
  <c r="K69" i="17"/>
  <c r="M69" i="17" s="1"/>
  <c r="P69" i="17" s="1"/>
  <c r="P73" i="17" s="1"/>
  <c r="R78" i="17" s="1"/>
  <c r="O46" i="12"/>
  <c r="K48" i="12" s="1"/>
  <c r="B48" i="12"/>
  <c r="D50" i="12"/>
  <c r="I82" i="12"/>
  <c r="I84" i="12"/>
  <c r="S80" i="22" l="1"/>
  <c r="P78" i="22"/>
  <c r="R80" i="22" s="1"/>
  <c r="P64" i="20"/>
  <c r="R66" i="20" s="1"/>
  <c r="K68" i="16"/>
  <c r="M68" i="16" s="1"/>
  <c r="M78" i="17"/>
  <c r="S80" i="17" s="1"/>
  <c r="P80" i="17"/>
  <c r="R82" i="17" s="1"/>
  <c r="M48" i="12"/>
  <c r="O48" i="12" s="1"/>
  <c r="K50" i="12" s="1"/>
  <c r="P78" i="17" l="1"/>
  <c r="R80" i="17" s="1"/>
  <c r="S76" i="16"/>
  <c r="S77" i="16"/>
  <c r="P68" i="16"/>
  <c r="M50" i="12"/>
  <c r="O50" i="12" l="1"/>
  <c r="K66" i="12" s="1"/>
  <c r="M66" i="12" s="1"/>
  <c r="S66" i="12"/>
  <c r="K74" i="16"/>
  <c r="M74" i="16" s="1"/>
  <c r="P74" i="16" s="1"/>
  <c r="G3" i="6"/>
  <c r="G2" i="6"/>
  <c r="P66" i="12" l="1"/>
  <c r="K78" i="16"/>
  <c r="M78" i="16" s="1"/>
  <c r="P78" i="16" s="1"/>
  <c r="R83" i="16" s="1"/>
  <c r="S82" i="12"/>
  <c r="S75" i="12"/>
  <c r="S76" i="12"/>
  <c r="M83" i="16" l="1"/>
  <c r="S85" i="16" s="1"/>
  <c r="P85" i="16"/>
  <c r="R87" i="16" s="1"/>
  <c r="K73" i="12"/>
  <c r="M73" i="12" s="1"/>
  <c r="P83" i="16" l="1"/>
  <c r="R85" i="16" s="1"/>
  <c r="P73" i="12"/>
  <c r="K77" i="12" s="1"/>
  <c r="M77" i="12" l="1"/>
  <c r="P77" i="12" s="1"/>
  <c r="R82" i="12" s="1"/>
  <c r="S86" i="12" l="1"/>
  <c r="M82" i="12" l="1"/>
  <c r="S84" i="12" s="1"/>
  <c r="P82" i="12" l="1"/>
  <c r="R84" i="12" s="1"/>
  <c r="M84" i="12" l="1"/>
  <c r="P84" i="12" s="1"/>
  <c r="R86" i="12" s="1"/>
  <c r="M86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A9F736D0-9E0B-4CD5-8A75-380A4915570F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4" authorId="0" shapeId="0" xr:uid="{8A571671-E7CB-474C-B0EF-8666911BE0B0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8E925BA4-2671-43CF-B65E-B25DE08DEB1E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B74F5792-8D51-409A-9DF5-C2746AB92D55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82190D83-C1FF-4EEB-A157-80B7B3419825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75BCABA3-FF7D-4047-847C-682BF1F9FB09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EF58D136-D16F-44A4-90C6-7CC4450E03E7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A6351BDC-D5EC-46C0-8EDB-FCF00732A1A9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D22" authorId="0" shapeId="0" xr:uid="{F0D4A4EC-3D07-4C76-B531-15DA87A296AB}">
      <text>
        <r>
          <rPr>
            <b/>
            <sz val="8"/>
            <color indexed="81"/>
            <rFont val="Tahoma"/>
            <family val="2"/>
          </rPr>
          <t>Dato indtastes adskilt af bindestreger</t>
        </r>
        <r>
          <rPr>
            <sz val="8"/>
            <color indexed="81"/>
            <rFont val="Tahoma"/>
            <family val="2"/>
          </rPr>
          <t xml:space="preserve">
eks.: 01-01-19 eller 01-01-2019</t>
        </r>
      </text>
    </comment>
  </commentList>
</comments>
</file>

<file path=xl/sharedStrings.xml><?xml version="1.0" encoding="utf-8"?>
<sst xmlns="http://schemas.openxmlformats.org/spreadsheetml/2006/main" count="3746" uniqueCount="406">
  <si>
    <t>Socialområdet</t>
  </si>
  <si>
    <t>Område</t>
  </si>
  <si>
    <t>Holbæk Sygehus</t>
  </si>
  <si>
    <t>Psykiatrien</t>
  </si>
  <si>
    <t>Koncern HR</t>
  </si>
  <si>
    <t>Præhospital Center</t>
  </si>
  <si>
    <t>Kofoedsminde</t>
  </si>
  <si>
    <t>Regional Udvikling</t>
  </si>
  <si>
    <t>Regionsrådet</t>
  </si>
  <si>
    <t>Medicoteknik</t>
  </si>
  <si>
    <t>Råd og nævn</t>
  </si>
  <si>
    <t>*</t>
  </si>
  <si>
    <t>Instit./enhed/afdeling</t>
  </si>
  <si>
    <t>Cpr.nr.</t>
  </si>
  <si>
    <t>Navn</t>
  </si>
  <si>
    <t>Faktisk fødsel den</t>
  </si>
  <si>
    <t>Ferie</t>
  </si>
  <si>
    <t>fra</t>
  </si>
  <si>
    <t>til</t>
  </si>
  <si>
    <t>dage</t>
  </si>
  <si>
    <t>Sygehusapoteket</t>
  </si>
  <si>
    <t>KØK - Sekretariat</t>
  </si>
  <si>
    <t>Budget</t>
  </si>
  <si>
    <t>Regnskab &amp; Finans</t>
  </si>
  <si>
    <t>khr-loen-team2@regionsjaelland.dk</t>
  </si>
  <si>
    <t>khr-loen-team1@regionsjaelland.dk</t>
  </si>
  <si>
    <t>khr-loen-team4@regionsjaelland.dk</t>
  </si>
  <si>
    <t>Jeg er</t>
  </si>
  <si>
    <t>Jeg har ret til at holde</t>
  </si>
  <si>
    <t>uger/og</t>
  </si>
  <si>
    <t>antal arbejdsdage</t>
  </si>
  <si>
    <t>arbejdsdag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</si>
  <si>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</rPr>
      <t>Skema tæller ikke korrekt når der indberettes uger + dage i forældreorlov uden løn – den tæller kun antal uger</t>
    </r>
    <r>
      <rPr>
        <sz val="11"/>
        <rFont val="Calibri"/>
        <family val="2"/>
      </rPr>
      <t xml:space="preserve"> OK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</si>
  <si>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</rPr>
      <t>Skema tæller forkert ved indlæggelse – den taber 1 dag</t>
    </r>
    <r>
      <rPr>
        <sz val="11"/>
        <rFont val="Calibri"/>
        <family val="2"/>
      </rPr>
      <t xml:space="preserve"> OK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</si>
  <si>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color rgb="FFFF0000"/>
        <rFont val="Calibri"/>
        <family val="2"/>
      </rPr>
      <t>Skema sletter 0 ved cpr.nr. og den kan ikke finde mor eller far, når der skrives cpr.nr. med bindestreg</t>
    </r>
    <r>
      <rPr>
        <sz val="11"/>
        <rFont val="Calibri"/>
        <family val="2"/>
      </rPr>
      <t xml:space="preserve"> OK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</si>
  <si>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Kan skema ikke selv sætte startdato i 14 uger, når der er oplyst faktisk fødsel ??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</si>
  <si>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Hjælpetekst forsvinder ude til højre – dette skal gøres 100% synligt, så alt tekst er læseligt ved arbejde i skemaet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</si>
  <si>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Skema beregner ikke slutdato på far/medmors orlov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</si>
  <si>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Ved fars/medmors orlov skal der i skemaet sættes en spærring ind efter de 14’ende uger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</si>
  <si>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Der skal ske en spærring når der er afholdt det barsel, der er tilladt – det vil sige mor med løn 14 uger + 6 uger + 6 uger  og uden løn 20 uger. Far har ret til 2 ugers BAF med løn + BA 7 uger + 6 uger evt. fælles med mor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</si>
  <si>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Der skal ikke være underskrift fra begge parter mor og far, da der ikke altid er en far i den verden vi nu lever i. Mindste kravet er at mor ved barsel underskriver + leder eller far ved barsel + leder underskriver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</si>
  <si>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I skemaer er der nogle stavefejl i hjælpe teksterne og i skemaet til sidst ”Far/Medmor holder barselsorl</t>
    </r>
    <r>
      <rPr>
        <sz val="11"/>
        <color rgb="FFFF0000"/>
        <rFont val="Calibri"/>
        <family val="2"/>
      </rPr>
      <t>ø</t>
    </r>
    <r>
      <rPr>
        <sz val="11"/>
        <rFont val="Calibri"/>
        <family val="2"/>
      </rPr>
      <t>v …..”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</si>
  <si>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Calibri"/>
        <family val="2"/>
      </rPr>
      <t>Her mangler at blive skrevet inden for de første 14 uger ”</t>
    </r>
    <r>
      <rPr>
        <sz val="10"/>
        <rFont val="Georgia"/>
        <family val="1"/>
      </rPr>
      <t>Ret til at holde 2 uger fædreorlov i tilknytning til fødslen/modtagelsen i hjemmet”</t>
    </r>
  </si>
  <si>
    <t>Data og udviklingsstøtte</t>
  </si>
  <si>
    <t>Sjællands Universitetshospital</t>
  </si>
  <si>
    <t xml:space="preserve"> Det Nære Sundhedsvæsen</t>
  </si>
  <si>
    <t>Steno Diabetes Center Sjælland</t>
  </si>
  <si>
    <t>Sundhedsstrategisk Planlægning</t>
  </si>
  <si>
    <t>Intern Kontrolenhed</t>
  </si>
  <si>
    <t>Det Nære Sundhedsvæsen</t>
  </si>
  <si>
    <t>Akutafdelingen - Køge</t>
  </si>
  <si>
    <t>khr-loen-team10@regionsjaelland.dk</t>
  </si>
  <si>
    <t>Apo-Sygehusapoteket</t>
  </si>
  <si>
    <t>Præhospitalt Center</t>
  </si>
  <si>
    <t>khr-loen-team5@regionsjaelland.dk</t>
  </si>
  <si>
    <t>Administrativ Stab - NSR Sygehuse</t>
  </si>
  <si>
    <t>Anæstesiologisk Afdeling - Køge</t>
  </si>
  <si>
    <t>Akutafdelingen - Holbæk</t>
  </si>
  <si>
    <t>Akutafdelingen - Nykøbing F.</t>
  </si>
  <si>
    <t>Apo-KF-Klinisk farmaci</t>
  </si>
  <si>
    <t>PHC - AMK Læger</t>
  </si>
  <si>
    <t>Akutafdelingen - Slagelse</t>
  </si>
  <si>
    <t>khr-loen-team9@regionsjaelland.dk</t>
  </si>
  <si>
    <t>Anæstesiologisk Afdeling - Holbæk</t>
  </si>
  <si>
    <t>Psyk - Afd. for Børne- og Ungdomspsyk.</t>
  </si>
  <si>
    <t>Bo og Naboskab Sydlolland</t>
  </si>
  <si>
    <t>Apo-Kvalitet</t>
  </si>
  <si>
    <t>PHC - Befordringsservice</t>
  </si>
  <si>
    <t>Sammenhængende indsats</t>
  </si>
  <si>
    <t>Anæstesien Slagelse Næstved</t>
  </si>
  <si>
    <t>Dermatologisk Afdeling - Roskilde</t>
  </si>
  <si>
    <t>Psyk - Afd. for Retspsykiatri</t>
  </si>
  <si>
    <t>Elsehus og Skelbakken</t>
  </si>
  <si>
    <t>Apo-Ledelsessekretariat</t>
  </si>
  <si>
    <t>Sekretariat</t>
  </si>
  <si>
    <t>Børne- &amp; Ungeafdelingen Slagelse</t>
  </si>
  <si>
    <t>Børne- og Ungeafdelingen - Holbæk</t>
  </si>
  <si>
    <t>Forsorgshjemmet Roskildehjemmet</t>
  </si>
  <si>
    <t>Sårbare patienter</t>
  </si>
  <si>
    <t>Driftsafdelingen - Holbæk</t>
  </si>
  <si>
    <t>Glim-Refugium</t>
  </si>
  <si>
    <t>Apo-Produktion</t>
  </si>
  <si>
    <t>Uddannelse og kompetenceudvikling</t>
  </si>
  <si>
    <t>Gynækologisk/Obstetrisk Afd. - Roskilde</t>
  </si>
  <si>
    <t>Fysio- og Ergoterapiafdelingen - Holbæk</t>
  </si>
  <si>
    <t>Psyk - Fælles</t>
  </si>
  <si>
    <t>Himmelev Behandlingshjem</t>
  </si>
  <si>
    <t>PHC - Vagtcentral</t>
  </si>
  <si>
    <t>Hæmatologisk afdeling - Roskilde</t>
  </si>
  <si>
    <t>Psyk - Psykiatrien Syd</t>
  </si>
  <si>
    <t>STRING Sekretariatet</t>
  </si>
  <si>
    <t>khr-loen-team6@regionsjaelland.dk</t>
  </si>
  <si>
    <t>Kardiologisk Afdeling - Roskilde</t>
  </si>
  <si>
    <t>Gynækologisk/Obstetrisk Afd. - Holbæk</t>
  </si>
  <si>
    <t>Psyk - Psykiatrien Øst</t>
  </si>
  <si>
    <t>Platangårdens ungdomscenter</t>
  </si>
  <si>
    <t>Undersøgelser</t>
  </si>
  <si>
    <t>Kirurgisk Afdeling - Køge - SUH</t>
  </si>
  <si>
    <t>Socialafdelingen</t>
  </si>
  <si>
    <t>Gynækologi og Obstetrik - Slagelse</t>
  </si>
  <si>
    <t>Klinisk Biokemisk Afdeling - SUH</t>
  </si>
  <si>
    <t>Kirurgisk Afdeling - Holbæk</t>
  </si>
  <si>
    <t>SR Synscenter Refsnæs</t>
  </si>
  <si>
    <t>Klinisk Fysiologisk/Nuklearmedicinsk Afd</t>
  </si>
  <si>
    <t>Klinisk Biokemisk Afdeling - Holbæk</t>
  </si>
  <si>
    <t>Kirurgisk afdeling - Slagelse</t>
  </si>
  <si>
    <t>Klinisk Immunologi - Regional enhed</t>
  </si>
  <si>
    <t>Klinisk Mikrobiologi - Regional enhed</t>
  </si>
  <si>
    <t>Klinisk Onkologisk Afdeling</t>
  </si>
  <si>
    <t>Medicinsk Afdeling - Køge</t>
  </si>
  <si>
    <t>Medicinsk Afdeling - Roskilde</t>
  </si>
  <si>
    <t>Ortopædkirurgisk Afdeling - Holbæk</t>
  </si>
  <si>
    <t>Medicin 2 - Slagelse</t>
  </si>
  <si>
    <t>Neurologisk Afdeling - Roskilde</t>
  </si>
  <si>
    <t>Ortopædkirurgisk Afdeling - Køge</t>
  </si>
  <si>
    <t>Ortopædkirurgi - Slagelse Næstved</t>
  </si>
  <si>
    <t>Patologiafdelingen - Region Sjælland</t>
  </si>
  <si>
    <t>Pædiatrisk Afdeling - Roskilde</t>
  </si>
  <si>
    <t>Reumatologisk Afdeling - Rosk.-Køge</t>
  </si>
  <si>
    <t>Urologisk Afdeling</t>
  </si>
  <si>
    <t>Øjenafdelingen</t>
  </si>
  <si>
    <t>nytårsdag</t>
  </si>
  <si>
    <t>skærtorsdag</t>
  </si>
  <si>
    <t>langfredag</t>
  </si>
  <si>
    <t>2. påskedag</t>
  </si>
  <si>
    <t>bededag</t>
  </si>
  <si>
    <t>Kr. himmelfartsdag</t>
  </si>
  <si>
    <t>2. pinsedag</t>
  </si>
  <si>
    <t>juledag</t>
  </si>
  <si>
    <t>2. juledag</t>
  </si>
  <si>
    <t>Arbejds- og socialmedicinsk Afdeling</t>
  </si>
  <si>
    <t>Anæstesiologisk afdeling - Nykøbing F.</t>
  </si>
  <si>
    <t>Forskning</t>
  </si>
  <si>
    <t>Projektlederteam</t>
  </si>
  <si>
    <t>Fysio- ergoterapeutisk afd. - Nyk. F.</t>
  </si>
  <si>
    <t>KAP-S</t>
  </si>
  <si>
    <t>Stab</t>
  </si>
  <si>
    <t>Medicin 1 - Slagelse</t>
  </si>
  <si>
    <t>Medicin 3 og Fysio- ergoterapi - NSR</t>
  </si>
  <si>
    <t>Medicinsk afdeling - Nyk. F.</t>
  </si>
  <si>
    <t>Lægemiddelenheden</t>
  </si>
  <si>
    <t>Ortopædkirurgisk afdeling - Nykøbing F.</t>
  </si>
  <si>
    <t>Nærklinik Kalundborg</t>
  </si>
  <si>
    <t>Forskningsenheden - Stab - Køge</t>
  </si>
  <si>
    <t>Nærklinik Nakskov</t>
  </si>
  <si>
    <t>Nærklinik Nykøbing Sj.</t>
  </si>
  <si>
    <t>Nærklinikker</t>
  </si>
  <si>
    <t>Serviceafdelingen</t>
  </si>
  <si>
    <t>Regional tandpleje</t>
  </si>
  <si>
    <t>Teknik - Drift - Holbæk</t>
  </si>
  <si>
    <t>Tand special</t>
  </si>
  <si>
    <t>Billeddiagnostisk Afdeling - Reg. enhed</t>
  </si>
  <si>
    <t>Plastikkir. og Brystkir. Afd. - Roskilde</t>
  </si>
  <si>
    <t>Regionalt ansat i Region Sjælland eller i anden region</t>
  </si>
  <si>
    <t>uger med løn. Jeg holder</t>
  </si>
  <si>
    <t>Jeg har mulighed for at holde</t>
  </si>
  <si>
    <t>Jeg holder følgende øvrigt fravær:</t>
  </si>
  <si>
    <t>Jeg holder følgende uger uden løn med ret til barselsdagpenge:</t>
  </si>
  <si>
    <t>Jeg genoptager arbejdet på nedsat tid:</t>
  </si>
  <si>
    <t>Udskudt forældreorlov:</t>
  </si>
  <si>
    <r>
      <t xml:space="preserve">
</t>
    </r>
    <r>
      <rPr>
        <i/>
        <sz val="12"/>
        <color theme="0"/>
        <rFont val="Georgia"/>
        <family val="1"/>
      </rPr>
      <t/>
    </r>
  </si>
  <si>
    <t>Omsorgsdage</t>
  </si>
  <si>
    <t>Selvstændig</t>
  </si>
  <si>
    <t>Andet</t>
  </si>
  <si>
    <t>Jeg ønsker at udskyde</t>
  </si>
  <si>
    <t>Jeg genoptager arbejdet med</t>
  </si>
  <si>
    <t>timer pr. uge</t>
  </si>
  <si>
    <t>Eventuelle bemærkninger:</t>
  </si>
  <si>
    <t>Fraværsret uden løn og dagpenge (max 18 uger)</t>
  </si>
  <si>
    <r>
      <t xml:space="preserve">Blanketten </t>
    </r>
    <r>
      <rPr>
        <b/>
        <u/>
        <sz val="12"/>
        <color theme="0"/>
        <rFont val="Arial"/>
        <family val="2"/>
      </rPr>
      <t>skal</t>
    </r>
    <r>
      <rPr>
        <b/>
        <sz val="12"/>
        <color theme="0"/>
        <rFont val="Arial"/>
        <family val="2"/>
      </rPr>
      <t xml:space="preserve"> udfyldes elektronisk. </t>
    </r>
  </si>
  <si>
    <t xml:space="preserve">  Jeg holder følgende ugers orlov med løn:</t>
  </si>
  <si>
    <r>
      <t xml:space="preserve">Orloven med løn bedes forlænget p.g.a. barnets
hospitalsindlæggelse i perioden:
</t>
    </r>
    <r>
      <rPr>
        <b/>
        <i/>
        <sz val="10"/>
        <color theme="0"/>
        <rFont val="Georgia"/>
        <family val="1"/>
      </rPr>
      <t xml:space="preserve">Dokumentation </t>
    </r>
    <r>
      <rPr>
        <b/>
        <i/>
        <u/>
        <sz val="10"/>
        <color theme="0"/>
        <rFont val="Georgia"/>
        <family val="1"/>
      </rPr>
      <t>skal</t>
    </r>
    <r>
      <rPr>
        <b/>
        <i/>
        <sz val="10"/>
        <color theme="0"/>
        <rFont val="Georgia"/>
        <family val="1"/>
      </rPr>
      <t xml:space="preserve"> vedlægges.</t>
    </r>
  </si>
  <si>
    <t>Lønmodtager - ikke regionalt ansat</t>
  </si>
  <si>
    <t>Far/medmor</t>
  </si>
  <si>
    <t>Første barselsdag</t>
  </si>
  <si>
    <t>Mor</t>
  </si>
  <si>
    <t>uger</t>
  </si>
  <si>
    <t>Jeg ønsker at forlænge min barsel med følgende uger:</t>
  </si>
  <si>
    <t>helligdage</t>
  </si>
  <si>
    <t>Soloforældre – orlov med dagpenge (max 22 uger)</t>
  </si>
  <si>
    <t>Jeg ønsker at afholde fraværsret uden løn og dagpenge:</t>
  </si>
  <si>
    <t>Sjællands Universitetshospital - se komentar</t>
  </si>
  <si>
    <t>PHC - Administration</t>
  </si>
  <si>
    <t>Kvalitet og Patientsikkerhed</t>
  </si>
  <si>
    <t>Apo-Logistik</t>
  </si>
  <si>
    <t>PHC - Lægefaglig</t>
  </si>
  <si>
    <t>SSP Kvalitet og Forbedringer</t>
  </si>
  <si>
    <t>Psyk - Psykiatrien Vest</t>
  </si>
  <si>
    <t>PHC - Nødbehandler - Stevns</t>
  </si>
  <si>
    <t>SSP Plan</t>
  </si>
  <si>
    <t>PHC - Nødbehandler Borup</t>
  </si>
  <si>
    <t>PHC - Nødbehandler Rødby</t>
  </si>
  <si>
    <t>Sygehusplanlægning</t>
  </si>
  <si>
    <t>Medicin 1 - Holbæk</t>
  </si>
  <si>
    <t>Medicin 2 - Holbæk</t>
  </si>
  <si>
    <t>Tand-Mund-Kæbekirurgisk Afdeling - Køge</t>
  </si>
  <si>
    <t>Øre-Næse-Halskirurgisk Afdeling - Køge</t>
  </si>
  <si>
    <t>khr-loen-team8@regionsjaelland.dk</t>
  </si>
  <si>
    <t>Sendes til nærmeste leder for godkendelse.</t>
  </si>
  <si>
    <t>Leder fremsender godkendt blanket/barselsplan til Koncern HR Løn og Forhandling med medarbejder Cc på mailen:</t>
  </si>
  <si>
    <t>Koncern Ledelse og Kommunikation</t>
  </si>
  <si>
    <t>Medier og Omdømme</t>
  </si>
  <si>
    <t>Politik og Ledelse</t>
  </si>
  <si>
    <t>PHC - Ambulance Sjælland - Ledelse</t>
  </si>
  <si>
    <t>Enhed for stabsfunktioner</t>
  </si>
  <si>
    <t>PHC - Vagtcentral - SFV</t>
  </si>
  <si>
    <t>PHC Ambulance Sjælland</t>
  </si>
  <si>
    <t>6. Ferieuge</t>
  </si>
  <si>
    <t>KD Koncern Digitalisering</t>
  </si>
  <si>
    <t>KD Anvendelse &amp; Implementering</t>
  </si>
  <si>
    <t>KD Data &amp; Analyse</t>
  </si>
  <si>
    <t>KD Digital Transformation</t>
  </si>
  <si>
    <t>KD Infrastruktur</t>
  </si>
  <si>
    <t>KD Infrastruktur &amp; Operationel Sikkerhed</t>
  </si>
  <si>
    <t>KD Kvalitet &amp; Service</t>
  </si>
  <si>
    <t>KD Next Generation Technology</t>
  </si>
  <si>
    <t>KD Strategisk Styring &amp; Stab</t>
  </si>
  <si>
    <t>Bakkegården og Stevnsfortet</t>
  </si>
  <si>
    <t>KHR - Forhandling</t>
  </si>
  <si>
    <t>Digitalisering</t>
  </si>
  <si>
    <t>Forbedringer</t>
  </si>
  <si>
    <t>KHR - Lægeuddannelse - ledelse</t>
  </si>
  <si>
    <t>KHR - Løn</t>
  </si>
  <si>
    <t>KHR - Styring og analyse</t>
  </si>
  <si>
    <t>Enhed for praksisfunktioner</t>
  </si>
  <si>
    <t>KHR - System og digitalisering</t>
  </si>
  <si>
    <t>Råstoffer</t>
  </si>
  <si>
    <t>KHR - Uddannelse - ledelse</t>
  </si>
  <si>
    <t>Sundhedsøkonomi</t>
  </si>
  <si>
    <t>KHR - Udvikling</t>
  </si>
  <si>
    <t>Driftsafdelingen - SUH</t>
  </si>
  <si>
    <t>KHR - Vikarkorps</t>
  </si>
  <si>
    <t>Løn og forhandling</t>
  </si>
  <si>
    <t>Forskningsstøtteenheden - Regional enhed</t>
  </si>
  <si>
    <t>Styring Analyse og Digitalisering</t>
  </si>
  <si>
    <t>Uddannelse og udvikling</t>
  </si>
  <si>
    <t>Kvalitet patientsikkerhed og lægemidler</t>
  </si>
  <si>
    <t>PHC - Vagtcentral - Dispatcher</t>
  </si>
  <si>
    <t>Sekretariat - Kvalitet - Digitalisering</t>
  </si>
  <si>
    <t>Staben</t>
  </si>
  <si>
    <t>Strategienhed</t>
  </si>
  <si>
    <t>Økonomi og Planlægning</t>
  </si>
  <si>
    <t>Center for sundhedsforskning</t>
  </si>
  <si>
    <t>Karkirurgisk Afdeling - Roskilde</t>
  </si>
  <si>
    <t>Kvalitet og forbedringer - Stab - Køge</t>
  </si>
  <si>
    <t>Stab - Køge-Nykøbing F.</t>
  </si>
  <si>
    <t>Uddannelse og viden - Stab - Nykøbing F.</t>
  </si>
  <si>
    <t>Ledelsessekretariat</t>
  </si>
  <si>
    <t>khr-loen-team7@regionsjaelland.dk</t>
  </si>
  <si>
    <t>Selvstændige, stud. og ledige - orlov m.dagpenge (max 22 uger)</t>
  </si>
  <si>
    <t>Far</t>
  </si>
  <si>
    <t>Orlov uden løn overført fra mor (max 13 uger)</t>
  </si>
  <si>
    <r>
      <t xml:space="preserve">Barselsplan </t>
    </r>
    <r>
      <rPr>
        <b/>
        <u/>
        <sz val="24"/>
        <color theme="0"/>
        <rFont val="Georgia"/>
        <family val="1"/>
      </rPr>
      <t>Mor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</si>
  <si>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</t>
    </r>
    <r>
      <rPr>
        <b/>
        <u/>
        <sz val="24"/>
        <color theme="0"/>
        <rFont val="Georgia"/>
        <family val="1"/>
      </rPr>
      <t>Far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</si>
  <si>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</t>
    </r>
    <r>
      <rPr>
        <b/>
        <u/>
        <sz val="24"/>
        <color theme="0"/>
        <rFont val="Georgia"/>
        <family val="1"/>
      </rPr>
      <t>Medmor</t>
    </r>
    <r>
      <rPr>
        <b/>
        <sz val="24"/>
        <color theme="0"/>
        <rFont val="Georgia"/>
        <family val="1"/>
      </rPr>
      <t xml:space="preserve"> - Aftale om fravær ved fødsel</t>
    </r>
  </si>
  <si>
    <t>Medmor</t>
  </si>
  <si>
    <t>Fraværsret uden løn og dagpenge (max 5 uger)</t>
  </si>
  <si>
    <t>Soloforældre</t>
  </si>
  <si>
    <t>indlægelse</t>
  </si>
  <si>
    <t>Fraværsret uden løn og dagpenge</t>
  </si>
  <si>
    <t>Orlov uden løn</t>
  </si>
  <si>
    <t>Overdragelse af barsel</t>
  </si>
  <si>
    <r>
      <t xml:space="preserve">Barselsplan Soloforældre </t>
    </r>
    <r>
      <rPr>
        <b/>
        <u/>
        <sz val="24"/>
        <color theme="0"/>
        <rFont val="Georgia"/>
        <family val="1"/>
      </rPr>
      <t>Mor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</si>
  <si>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Soloforældre </t>
    </r>
    <r>
      <rPr>
        <b/>
        <u/>
        <sz val="24"/>
        <color theme="0"/>
        <rFont val="Georgia"/>
        <family val="1"/>
      </rPr>
      <t>Far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</si>
  <si>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Flerlinge </t>
    </r>
    <r>
      <rPr>
        <b/>
        <u/>
        <sz val="24"/>
        <color theme="0"/>
        <rFont val="Georgia"/>
        <family val="1"/>
      </rPr>
      <t>Mor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</si>
  <si>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Flerlinge </t>
    </r>
    <r>
      <rPr>
        <b/>
        <u/>
        <sz val="24"/>
        <color theme="0"/>
        <rFont val="Georgia"/>
        <family val="1"/>
      </rPr>
      <t>Far/medmor</t>
    </r>
    <r>
      <rPr>
        <b/>
        <sz val="24"/>
        <color theme="0"/>
        <rFont val="Georgia"/>
        <family val="1"/>
      </rPr>
      <t xml:space="preserve"> - Aftale om fravær ved fødsel</t>
    </r>
  </si>
  <si>
    <t>Soloforældre Far</t>
  </si>
  <si>
    <t>Soloforældre Mor</t>
  </si>
  <si>
    <t xml:space="preserve">      Jeg overdrager</t>
  </si>
  <si>
    <t xml:space="preserve">     Jeg har overdraget</t>
  </si>
  <si>
    <r>
      <t xml:space="preserve">Orloven med løn bedes forlænget p.g.a. barnets hospitalsindlæggelse i perioden:
OBS de 2 ugers fædreorlov efter fødslen kan ikke forlænges grundet indlæggelse.
</t>
    </r>
    <r>
      <rPr>
        <b/>
        <i/>
        <sz val="10"/>
        <color theme="0"/>
        <rFont val="Georgia"/>
        <family val="1"/>
      </rPr>
      <t xml:space="preserve">Dokumentation </t>
    </r>
    <r>
      <rPr>
        <b/>
        <i/>
        <u/>
        <sz val="10"/>
        <color theme="0"/>
        <rFont val="Georgia"/>
        <family val="1"/>
      </rPr>
      <t>skal</t>
    </r>
    <r>
      <rPr>
        <b/>
        <i/>
        <sz val="10"/>
        <color theme="0"/>
        <rFont val="Georgia"/>
        <family val="1"/>
      </rPr>
      <t xml:space="preserve"> vedlægges.</t>
    </r>
  </si>
  <si>
    <t>Læ. int. alm. med/Fa1 - Ge. - Rosk.-Køge</t>
  </si>
  <si>
    <t>Intro reservelæger - Køge-Rosk.</t>
  </si>
  <si>
    <t>Orlov uden løn (evt. overført)</t>
  </si>
  <si>
    <r>
      <t xml:space="preserve">Barselsplan Solo-Flerlinge </t>
    </r>
    <r>
      <rPr>
        <b/>
        <u/>
        <sz val="24"/>
        <color theme="0"/>
        <rFont val="Georgia"/>
        <family val="1"/>
      </rPr>
      <t>Mor</t>
    </r>
    <r>
      <rPr>
        <b/>
        <sz val="24"/>
        <color theme="0"/>
        <rFont val="Georgia"/>
        <family val="1"/>
      </rPr>
      <t xml:space="preserve"> - Aftale om fravær ved fødsel</t>
    </r>
  </si>
  <si>
    <r>
      <t xml:space="preserve">Barselsplan Solo-Flerlinge </t>
    </r>
    <r>
      <rPr>
        <b/>
        <u/>
        <sz val="24"/>
        <color theme="0"/>
        <rFont val="Georgia"/>
        <family val="1"/>
      </rPr>
      <t>Far</t>
    </r>
    <r>
      <rPr>
        <b/>
        <sz val="24"/>
        <color theme="0"/>
        <rFont val="Georgia"/>
        <family val="1"/>
      </rPr>
      <t xml:space="preserve"> - Aftale om fravær ved fødsel</t>
    </r>
  </si>
  <si>
    <t xml:space="preserve">Fraværsret uden løn og dagpenge </t>
  </si>
  <si>
    <t>Forlængelse af orlov ( 8 eller 14 uger) kræver at fraværsretten er afholdt</t>
  </si>
  <si>
    <t xml:space="preserve">Barselsplan - Aftale om udskudt orlov </t>
  </si>
  <si>
    <t>Koncern Økonomi og Produktion og logi.</t>
  </si>
  <si>
    <t>Grænsenære samarbejder &amp; Attraktivitet</t>
  </si>
  <si>
    <t>Indkøb</t>
  </si>
  <si>
    <t>KD Arkitektur</t>
  </si>
  <si>
    <t>Grøn omstilling &amp; Partnerskaber</t>
  </si>
  <si>
    <t>Jordforurening og grundvandsbeskyttelse</t>
  </si>
  <si>
    <t>KD Informationssikkerhed</t>
  </si>
  <si>
    <t>Politik Udvikling &amp; Økonomi</t>
  </si>
  <si>
    <t>KD Koncern Digitalisering - vicedirektør</t>
  </si>
  <si>
    <t>KD NGT Data &amp; Analyse &amp; Arkitektur</t>
  </si>
  <si>
    <t>KD Operationel Sikkerhed &amp; Overvågning</t>
  </si>
  <si>
    <t>KD Organisation &amp; Ledelse</t>
  </si>
  <si>
    <t>HR - Stab - Køge</t>
  </si>
  <si>
    <t>KD Projekter &amp; Portefølje</t>
  </si>
  <si>
    <t>KD Regional Beredskabsudvikling &amp; Støtte</t>
  </si>
  <si>
    <t>Innovationsenheden - Nykøbing F.</t>
  </si>
  <si>
    <t>KD Regional Sikkerhed &amp; Beredskab</t>
  </si>
  <si>
    <t>PKO-ordning NSR</t>
  </si>
  <si>
    <t>KD Support</t>
  </si>
  <si>
    <t>KD Udbud &amp; Indkøb</t>
  </si>
  <si>
    <t>Klinisk Farmakologisk Afdeling - Reg enh</t>
  </si>
  <si>
    <t>KD Økonomi</t>
  </si>
  <si>
    <t>Praksislæger fase 2+3</t>
  </si>
  <si>
    <t>Ledelsessekretariatet - Stab - Køge</t>
  </si>
  <si>
    <t>Praksiskonsulentordningen - SUH</t>
  </si>
  <si>
    <t>Økonomi og Analyse - Stab - Køge</t>
  </si>
  <si>
    <t>KD Applikationer</t>
  </si>
  <si>
    <t>KD Applikationer og KD Support</t>
  </si>
  <si>
    <t>Kliniske funktioner</t>
  </si>
  <si>
    <t>PHC - Kvalitet Uddannelse Beredskab Afd</t>
  </si>
  <si>
    <t>PHC - Vagtcentral - IT &amp; Telefoni</t>
  </si>
  <si>
    <t>Holbæk ledelse - Vicedirektør 1</t>
  </si>
  <si>
    <t>Kvalitet og lægemidler</t>
  </si>
  <si>
    <t>Holbæk ledelse - Vicedirektør 2</t>
  </si>
  <si>
    <t>PHC - Nødbehandler - Fuglebjerg</t>
  </si>
  <si>
    <t>Forskningsindsats MVU - SUH - Roskilde</t>
  </si>
  <si>
    <t>Medicoteknik - Generel - A</t>
  </si>
  <si>
    <t>Medicoteknik - Generel - B</t>
  </si>
  <si>
    <t>Nærklinik Holbæk</t>
  </si>
  <si>
    <t>Regional enhed for Grøn omstilling</t>
  </si>
  <si>
    <t>Nærklinik Præstø</t>
  </si>
  <si>
    <t>Nyt SUH - Køge</t>
  </si>
  <si>
    <t>Sygehusledelsen SUH - MEZ</t>
  </si>
  <si>
    <t>Sygehusledelsen SUH - PGF</t>
  </si>
  <si>
    <t>Sygehusledelsen SUH - SLF</t>
  </si>
  <si>
    <t>Sygehusledelsen SUH - TNA</t>
  </si>
  <si>
    <t>Sygehusledelsen SUH (VP)</t>
  </si>
  <si>
    <t>USK</t>
  </si>
  <si>
    <t>Forlængelse af orlov op til 14 uger, kræver at fraværsretten er afholdt</t>
  </si>
  <si>
    <t>Forlængelse af orlov op til 14 uger</t>
  </si>
  <si>
    <t>Medier og Omdømme 2</t>
  </si>
  <si>
    <t>Produktion Lager og Transport - Niv1</t>
  </si>
  <si>
    <t>Tilladelsesteamet</t>
  </si>
  <si>
    <t>Nærklinik ledelse syd</t>
  </si>
  <si>
    <t>Praksis og udvikling</t>
  </si>
  <si>
    <t>Plan og digitalisering - Stab - Køge</t>
  </si>
  <si>
    <t>kd@regionsjaelland.dk</t>
  </si>
  <si>
    <t>Midt- og Vestsjællands Hospital</t>
  </si>
  <si>
    <t>Administrativ Stab - MVH</t>
  </si>
  <si>
    <t>Afd. for Sundhed Forløb og Forebyggelse</t>
  </si>
  <si>
    <t>Data og Digitalisering</t>
  </si>
  <si>
    <t>Driftsafdelingen - Fællessekretariat</t>
  </si>
  <si>
    <t>Driftsafdelingen - MVH</t>
  </si>
  <si>
    <t>Driftsenhed 1 - MVH</t>
  </si>
  <si>
    <t>Driftsenhed 2 - MVH - Service</t>
  </si>
  <si>
    <t>Driftsenhed 3 - MVH -Teknisk</t>
  </si>
  <si>
    <t>Forebyggelsessekretariat</t>
  </si>
  <si>
    <t>Fusionssekretariat</t>
  </si>
  <si>
    <t>Hospitalsledelse AGRL - MVH</t>
  </si>
  <si>
    <t>Hospitalsledelse DJL - MVH</t>
  </si>
  <si>
    <t>Hospitalsledelse HENJOR - MVH</t>
  </si>
  <si>
    <t>HR og Uddannelse MVH</t>
  </si>
  <si>
    <t>Klinisk Biokemi - Næstved-Slagelse</t>
  </si>
  <si>
    <t>Kvalitet og Forbedringer</t>
  </si>
  <si>
    <t>Ledelsessekretariat og Kommunikation</t>
  </si>
  <si>
    <t>Psyk. FÆ  Psykiatriledelsens stab</t>
  </si>
  <si>
    <t>PsykInfo - Kompetencecenter for Recovery</t>
  </si>
  <si>
    <t>Økonomi og Strategi</t>
  </si>
  <si>
    <t>Flerlinge mor</t>
  </si>
  <si>
    <t>Angiv Far/medmors beskæftigelsesstatus</t>
  </si>
  <si>
    <t>Angiv mors beskæftigelsesstatus</t>
  </si>
  <si>
    <t>Jeg ønsker at holde orlov uden løn</t>
  </si>
  <si>
    <t>Koncern Byg</t>
  </si>
  <si>
    <t>Byg</t>
  </si>
  <si>
    <t>Afregning</t>
  </si>
  <si>
    <t>Byg - Ledelse</t>
  </si>
  <si>
    <t>Budget og Økonomi</t>
  </si>
  <si>
    <t>Koncern Økonomi</t>
  </si>
  <si>
    <t>Byggeri og anlæg - USK - Køge</t>
  </si>
  <si>
    <t>Controlling</t>
  </si>
  <si>
    <t>Tværgående - USK - Køge</t>
  </si>
  <si>
    <t>Data - digitalisering og kommunikation</t>
  </si>
  <si>
    <t>SSP Ledelsessekretariat</t>
  </si>
  <si>
    <t>Udstyr - USK - Køge</t>
  </si>
  <si>
    <t>PHC - Digitalisering</t>
  </si>
  <si>
    <t>SSP Patientvejledning og Sundhedsjura</t>
  </si>
  <si>
    <t>Produktion Lager og Transport - Niv2</t>
  </si>
  <si>
    <t>PHC - Drift og Planlægning</t>
  </si>
  <si>
    <t>eHospitalsfunktioner</t>
  </si>
  <si>
    <t>PHC - Driftscenter</t>
  </si>
  <si>
    <t>PHC - Hjemmebehandling</t>
  </si>
  <si>
    <t>PHC - Hjemmebehandling - Ledelse</t>
  </si>
  <si>
    <t>Hjemmebehandling</t>
  </si>
  <si>
    <t>HR og Uddannelse</t>
  </si>
  <si>
    <t>PHC - HR &amp; Arbejdsmiljø</t>
  </si>
  <si>
    <t>HR - DNS</t>
  </si>
  <si>
    <t>PHC - Logistik</t>
  </si>
  <si>
    <t>PHC - Logistik og Planlægning</t>
  </si>
  <si>
    <t>Forskningsafdelingen - MVH</t>
  </si>
  <si>
    <t>PHC - Lægevagt Sygeplejersker Ledelse</t>
  </si>
  <si>
    <t>Ledelse og udvikling</t>
  </si>
  <si>
    <t>PHC - Lægevagten Læger</t>
  </si>
  <si>
    <t>Lægefaglig understøttelse</t>
  </si>
  <si>
    <t>PHC - Lægevagten Sygeplejersker</t>
  </si>
  <si>
    <t>Hospitalsledelse JEDR - MVH</t>
  </si>
  <si>
    <t>PHC - Projekter og Forskning</t>
  </si>
  <si>
    <t>PHC - Projekter og Forskning - Ledelse</t>
  </si>
  <si>
    <t>PHC - Sekretariat</t>
  </si>
  <si>
    <t>PHC - Vaccine</t>
  </si>
  <si>
    <t>Rådgivningsfunktionen</t>
  </si>
  <si>
    <t>Sekretariat og økonomi</t>
  </si>
  <si>
    <t>PHC - Økonomi</t>
  </si>
  <si>
    <t>Service og administration</t>
  </si>
  <si>
    <t>Regionsklinik - SUH - Nykøbing F.</t>
  </si>
  <si>
    <t>Sygehusledelsen SUH - GJF</t>
  </si>
  <si>
    <t>Angiv far/medmors beskæftigelsesstatus</t>
  </si>
  <si>
    <t>Jeg ønsker at gøre brug af fraværsretten (uden løn og dagpenge)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</si>
</sst>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0#\ ##\ ##\-####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Georgia"/>
      <family val="1"/>
    </font>
    <font>
      <b/>
      <sz val="12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1"/>
      <name val="Georgia"/>
      <family val="1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i/>
      <sz val="10"/>
      <color theme="1"/>
      <name val="Calibri"/>
      <family val="2"/>
      <scheme val="minor"/>
    </font>
    <font>
      <b/>
      <sz val="12"/>
      <color theme="0"/>
      <name val="Georgia"/>
      <family val="1"/>
    </font>
    <font>
      <sz val="12"/>
      <name val="Georgia"/>
      <family val="1"/>
    </font>
    <font>
      <b/>
      <sz val="10"/>
      <color theme="0"/>
      <name val="Georgia"/>
      <family val="1"/>
    </font>
    <font>
      <sz val="9"/>
      <name val="Georgia"/>
      <family val="1"/>
    </font>
    <font>
      <sz val="11"/>
      <name val="Georgia"/>
      <family val="1"/>
    </font>
    <font>
      <b/>
      <sz val="11"/>
      <color theme="0"/>
      <name val="Georgia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0"/>
      <name val="Calibri"/>
      <family val="2"/>
      <scheme val="minor"/>
    </font>
    <font>
      <sz val="11"/>
      <name val="Arial"/>
      <family val="2"/>
    </font>
    <font>
      <b/>
      <sz val="11"/>
      <color rgb="FFFF0000"/>
      <name val="Georgia"/>
      <family val="1"/>
    </font>
    <font>
      <sz val="11"/>
      <name val="Calibri"/>
      <family val="2"/>
    </font>
    <font>
      <sz val="11"/>
      <name val="Symbol"/>
      <family val="1"/>
      <charset val="2"/>
    </font>
    <font>
      <sz val="7"/>
      <name val="Times New Roman"/>
      <family val="1"/>
    </font>
    <font>
      <sz val="11"/>
      <color rgb="FFFF0000"/>
      <name val="Calibri"/>
      <family val="2"/>
    </font>
    <font>
      <sz val="10"/>
      <name val="Symbol"/>
      <family val="1"/>
      <charset val="2"/>
    </font>
    <font>
      <sz val="11"/>
      <name val="Calibri"/>
      <family val="2"/>
      <scheme val="minor"/>
    </font>
    <font>
      <sz val="10"/>
      <color theme="1"/>
      <name val="Courier New"/>
      <family val="3"/>
    </font>
    <font>
      <sz val="10"/>
      <color theme="0" tint="-0.499984740745262"/>
      <name val="Arial"/>
      <family val="2"/>
    </font>
    <font>
      <sz val="9"/>
      <name val="Arial"/>
      <family val="2"/>
    </font>
    <font>
      <b/>
      <sz val="18"/>
      <color theme="0"/>
      <name val="Georgia"/>
      <family val="1"/>
    </font>
    <font>
      <b/>
      <sz val="14"/>
      <color theme="0"/>
      <name val="Georgia"/>
      <family val="1"/>
    </font>
    <font>
      <i/>
      <sz val="12"/>
      <color theme="0"/>
      <name val="Georgia"/>
      <family val="1"/>
    </font>
    <font>
      <b/>
      <sz val="12"/>
      <color theme="0"/>
      <name val="Arial"/>
      <family val="2"/>
    </font>
    <font>
      <b/>
      <u/>
      <sz val="12"/>
      <color theme="0"/>
      <name val="Arial"/>
      <family val="2"/>
    </font>
    <font>
      <b/>
      <i/>
      <sz val="10"/>
      <color theme="0"/>
      <name val="Georgia"/>
      <family val="1"/>
    </font>
    <font>
      <b/>
      <i/>
      <u/>
      <sz val="10"/>
      <color theme="0"/>
      <name val="Georgia"/>
      <family val="1"/>
    </font>
    <font>
      <b/>
      <sz val="24"/>
      <color theme="0"/>
      <name val="Georgia"/>
      <family val="1"/>
    </font>
    <font>
      <b/>
      <sz val="10"/>
      <name val="Arial"/>
      <family val="2"/>
    </font>
    <font>
      <u/>
      <sz val="11"/>
      <name val="Georgia"/>
      <family val="1"/>
    </font>
    <font>
      <sz val="10"/>
      <name val="Arial"/>
      <family val="2"/>
    </font>
    <font>
      <b/>
      <u/>
      <sz val="24"/>
      <color theme="0"/>
      <name val="Georgia"/>
      <family val="1"/>
    </font>
    <font>
      <b/>
      <sz val="11"/>
      <color rgb="FFFFFF00"/>
      <name val="Calibri"/>
      <family val="2"/>
      <scheme val="minor"/>
    </font>
    <font>
      <b/>
      <sz val="11"/>
      <color theme="1"/>
      <name val="Georgia"/>
      <family val="1"/>
    </font>
    <font>
      <b/>
      <sz val="12"/>
      <color theme="1"/>
      <name val="Georgia"/>
      <family val="1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85A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6" fillId="0" borderId="0"/>
    <xf numFmtId="0" fontId="4" fillId="0" borderId="0"/>
  </cellStyleXfs>
  <cellXfs count="284">
    <xf numFmtId="0" fontId="0" fillId="0" borderId="0" xfId="0"/>
    <xf numFmtId="0" fontId="14" fillId="0" borderId="0" xfId="1" applyFont="1" applyBorder="1" applyAlignment="1" applyProtection="1">
      <alignment horizontal="center" vertical="center"/>
    </xf>
    <xf numFmtId="0" fontId="0" fillId="2" borderId="8" xfId="0" applyFill="1" applyBorder="1"/>
    <xf numFmtId="0" fontId="4" fillId="0" borderId="0" xfId="0" applyFont="1"/>
    <xf numFmtId="14" fontId="0" fillId="0" borderId="0" xfId="0" applyNumberFormat="1"/>
    <xf numFmtId="0" fontId="17" fillId="2" borderId="0" xfId="0" applyFont="1" applyFill="1" applyAlignment="1">
      <alignment horizontal="left" vertical="center"/>
    </xf>
    <xf numFmtId="0" fontId="6" fillId="2" borderId="6" xfId="0" applyFont="1" applyFill="1" applyBorder="1"/>
    <xf numFmtId="0" fontId="5" fillId="2" borderId="6" xfId="0" applyFont="1" applyFill="1" applyBorder="1"/>
    <xf numFmtId="0" fontId="6" fillId="2" borderId="2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6" xfId="0" applyFont="1" applyFill="1" applyBorder="1"/>
    <xf numFmtId="0" fontId="28" fillId="0" borderId="0" xfId="0" applyFont="1" applyAlignment="1">
      <alignment horizontal="left" vertical="center" indent="4"/>
    </xf>
    <xf numFmtId="0" fontId="31" fillId="0" borderId="0" xfId="0" applyFont="1" applyAlignment="1">
      <alignment horizontal="left" vertical="center" indent="4"/>
    </xf>
    <xf numFmtId="0" fontId="2" fillId="7" borderId="0" xfId="5" applyFill="1"/>
    <xf numFmtId="0" fontId="2" fillId="6" borderId="0" xfId="5" applyFill="1"/>
    <xf numFmtId="0" fontId="2" fillId="8" borderId="0" xfId="5" applyFill="1"/>
    <xf numFmtId="0" fontId="2" fillId="0" borderId="0" xfId="5"/>
    <xf numFmtId="0" fontId="2" fillId="0" borderId="0" xfId="6"/>
    <xf numFmtId="0" fontId="0" fillId="0" borderId="0" xfId="5" applyFont="1"/>
    <xf numFmtId="0" fontId="2" fillId="9" borderId="0" xfId="5" applyFill="1"/>
    <xf numFmtId="0" fontId="11" fillId="0" borderId="0" xfId="6" applyFont="1" applyAlignment="1">
      <alignment horizontal="left"/>
    </xf>
    <xf numFmtId="0" fontId="13" fillId="0" borderId="0" xfId="1" applyAlignment="1" applyProtection="1"/>
    <xf numFmtId="0" fontId="4" fillId="0" borderId="0" xfId="7"/>
    <xf numFmtId="0" fontId="11" fillId="0" borderId="0" xfId="7" applyFont="1" applyAlignment="1">
      <alignment horizontal="left"/>
    </xf>
    <xf numFmtId="0" fontId="12" fillId="0" borderId="0" xfId="7" applyFont="1" applyAlignment="1">
      <alignment horizontal="left"/>
    </xf>
    <xf numFmtId="0" fontId="15" fillId="0" borderId="0" xfId="7" applyFont="1" applyAlignment="1">
      <alignment horizontal="left" indent="1"/>
    </xf>
    <xf numFmtId="0" fontId="15" fillId="0" borderId="0" xfId="6" applyFont="1" applyAlignment="1">
      <alignment horizontal="left" indent="1"/>
    </xf>
    <xf numFmtId="0" fontId="24" fillId="4" borderId="0" xfId="5" applyFont="1" applyFill="1" applyAlignment="1">
      <alignment horizontal="left" indent="1"/>
    </xf>
    <xf numFmtId="0" fontId="24" fillId="6" borderId="0" xfId="5" applyFont="1" applyFill="1" applyAlignment="1">
      <alignment horizontal="left" indent="1"/>
    </xf>
    <xf numFmtId="0" fontId="24" fillId="8" borderId="0" xfId="5" applyFont="1" applyFill="1" applyAlignment="1">
      <alignment horizontal="left" indent="1"/>
    </xf>
    <xf numFmtId="0" fontId="24" fillId="9" borderId="0" xfId="5" applyFont="1" applyFill="1" applyAlignment="1">
      <alignment horizontal="left" indent="1"/>
    </xf>
    <xf numFmtId="0" fontId="0" fillId="2" borderId="6" xfId="0" applyFill="1" applyBorder="1"/>
    <xf numFmtId="164" fontId="2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left"/>
    </xf>
    <xf numFmtId="0" fontId="0" fillId="3" borderId="3" xfId="0" applyFill="1" applyBorder="1"/>
    <xf numFmtId="0" fontId="0" fillId="3" borderId="3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0" xfId="0" applyFill="1"/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37" fillId="3" borderId="3" xfId="0" applyFont="1" applyFill="1" applyBorder="1"/>
    <xf numFmtId="0" fontId="5" fillId="3" borderId="3" xfId="0" applyFont="1" applyFill="1" applyBorder="1"/>
    <xf numFmtId="0" fontId="37" fillId="3" borderId="2" xfId="0" applyFont="1" applyFill="1" applyBorder="1" applyAlignment="1">
      <alignment vertical="top"/>
    </xf>
    <xf numFmtId="0" fontId="37" fillId="3" borderId="0" xfId="0" applyFont="1" applyFill="1"/>
    <xf numFmtId="0" fontId="5" fillId="3" borderId="0" xfId="0" applyFont="1" applyFill="1"/>
    <xf numFmtId="0" fontId="37" fillId="3" borderId="2" xfId="0" applyFont="1" applyFill="1" applyBorder="1"/>
    <xf numFmtId="0" fontId="37" fillId="3" borderId="7" xfId="0" applyFont="1" applyFill="1" applyBorder="1"/>
    <xf numFmtId="0" fontId="37" fillId="3" borderId="1" xfId="0" applyFont="1" applyFill="1" applyBorder="1"/>
    <xf numFmtId="0" fontId="5" fillId="3" borderId="1" xfId="0" applyFont="1" applyFill="1" applyBorder="1"/>
    <xf numFmtId="0" fontId="0" fillId="2" borderId="4" xfId="0" applyFill="1" applyBorder="1"/>
    <xf numFmtId="0" fontId="0" fillId="2" borderId="3" xfId="0" applyFill="1" applyBorder="1"/>
    <xf numFmtId="0" fontId="8" fillId="2" borderId="3" xfId="0" applyFont="1" applyFill="1" applyBorder="1"/>
    <xf numFmtId="0" fontId="7" fillId="2" borderId="3" xfId="0" applyFont="1" applyFill="1" applyBorder="1"/>
    <xf numFmtId="0" fontId="0" fillId="2" borderId="5" xfId="0" applyFill="1" applyBorder="1"/>
    <xf numFmtId="0" fontId="6" fillId="2" borderId="2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164" fontId="4" fillId="0" borderId="0" xfId="0" applyNumberFormat="1" applyFont="1"/>
    <xf numFmtId="0" fontId="34" fillId="0" borderId="0" xfId="0" applyFont="1"/>
    <xf numFmtId="0" fontId="8" fillId="2" borderId="0" xfId="0" applyFont="1" applyFill="1" applyAlignment="1">
      <alignment vertical="center"/>
    </xf>
    <xf numFmtId="0" fontId="0" fillId="2" borderId="7" xfId="0" applyFill="1" applyBorder="1"/>
    <xf numFmtId="0" fontId="0" fillId="2" borderId="1" xfId="0" applyFill="1" applyBorder="1"/>
    <xf numFmtId="0" fontId="16" fillId="3" borderId="4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16" fillId="3" borderId="7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7" fillId="2" borderId="2" xfId="0" applyFont="1" applyFill="1" applyBorder="1"/>
    <xf numFmtId="0" fontId="1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5" fillId="2" borderId="0" xfId="0" applyFont="1" applyFill="1" applyAlignment="1">
      <alignment horizontal="left"/>
    </xf>
    <xf numFmtId="164" fontId="20" fillId="2" borderId="0" xfId="0" applyNumberFormat="1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0" fontId="7" fillId="2" borderId="6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20" fillId="5" borderId="0" xfId="0" applyNumberFormat="1" applyFont="1" applyFill="1" applyAlignment="1">
      <alignment horizontal="center"/>
    </xf>
    <xf numFmtId="0" fontId="35" fillId="2" borderId="2" xfId="0" applyFont="1" applyFill="1" applyBorder="1"/>
    <xf numFmtId="0" fontId="19" fillId="2" borderId="0" xfId="0" applyFont="1" applyFill="1" applyAlignment="1">
      <alignment vertical="center"/>
    </xf>
    <xf numFmtId="0" fontId="0" fillId="0" borderId="2" xfId="0" applyBorder="1"/>
    <xf numFmtId="0" fontId="0" fillId="0" borderId="6" xfId="0" applyBorder="1"/>
    <xf numFmtId="0" fontId="0" fillId="3" borderId="4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7" fillId="2" borderId="7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7" fillId="2" borderId="1" xfId="0" applyFont="1" applyFill="1" applyBorder="1" applyAlignment="1">
      <alignment vertical="center"/>
    </xf>
    <xf numFmtId="164" fontId="20" fillId="2" borderId="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0" fillId="2" borderId="0" xfId="0" applyFill="1"/>
    <xf numFmtId="164" fontId="20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7" fillId="2" borderId="7" xfId="0" applyFont="1" applyFill="1" applyBorder="1"/>
    <xf numFmtId="0" fontId="4" fillId="2" borderId="1" xfId="0" applyFont="1" applyFill="1" applyBorder="1"/>
    <xf numFmtId="0" fontId="0" fillId="2" borderId="1" xfId="0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8" xfId="0" applyFont="1" applyFill="1" applyBorder="1"/>
    <xf numFmtId="0" fontId="8" fillId="2" borderId="2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21" fillId="3" borderId="11" xfId="0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7" fillId="2" borderId="7" xfId="0" applyFont="1" applyFill="1" applyBorder="1" applyAlignment="1">
      <alignment vertical="center"/>
    </xf>
    <xf numFmtId="164" fontId="20" fillId="2" borderId="0" xfId="0" applyNumberFormat="1" applyFont="1" applyFill="1" applyAlignment="1" applyProtection="1">
      <alignment horizontal="left"/>
      <protection hidden="1"/>
    </xf>
    <xf numFmtId="0" fontId="20" fillId="2" borderId="2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center" vertical="center"/>
    </xf>
    <xf numFmtId="164" fontId="9" fillId="2" borderId="0" xfId="0" applyNumberFormat="1" applyFont="1" applyFill="1" applyAlignment="1" applyProtection="1">
      <alignment horizontal="center" vertical="center"/>
      <protection hidden="1"/>
    </xf>
    <xf numFmtId="0" fontId="39" fillId="3" borderId="7" xfId="0" applyFont="1" applyFill="1" applyBorder="1" applyAlignment="1">
      <alignment vertical="center"/>
    </xf>
    <xf numFmtId="0" fontId="39" fillId="3" borderId="1" xfId="0" applyFont="1" applyFill="1" applyBorder="1" applyAlignment="1">
      <alignment vertical="center"/>
    </xf>
    <xf numFmtId="0" fontId="39" fillId="3" borderId="8" xfId="0" applyFont="1" applyFill="1" applyBorder="1" applyAlignment="1">
      <alignment vertical="center"/>
    </xf>
    <xf numFmtId="164" fontId="20" fillId="5" borderId="0" xfId="0" applyNumberFormat="1" applyFont="1" applyFill="1" applyAlignment="1" applyProtection="1">
      <alignment horizontal="center" vertical="center"/>
      <protection hidden="1"/>
    </xf>
    <xf numFmtId="164" fontId="0" fillId="0" borderId="0" xfId="0" applyNumberFormat="1"/>
    <xf numFmtId="0" fontId="7" fillId="0" borderId="0" xfId="0" applyFont="1" applyAlignment="1" applyProtection="1">
      <alignment vertical="center"/>
      <protection locked="0"/>
    </xf>
    <xf numFmtId="165" fontId="17" fillId="0" borderId="0" xfId="0" applyNumberFormat="1" applyFont="1" applyAlignment="1" applyProtection="1">
      <alignment horizontal="left" vertical="center" wrapText="1"/>
      <protection locked="0"/>
    </xf>
    <xf numFmtId="164" fontId="17" fillId="0" borderId="0" xfId="0" applyNumberFormat="1" applyFont="1" applyAlignment="1" applyProtection="1">
      <alignment horizontal="left" vertical="center" wrapText="1"/>
      <protection locked="0"/>
    </xf>
    <xf numFmtId="0" fontId="0" fillId="6" borderId="0" xfId="0" applyFill="1"/>
    <xf numFmtId="0" fontId="20" fillId="2" borderId="0" xfId="0" applyFont="1" applyFill="1" applyAlignment="1">
      <alignment horizontal="left" vertical="center"/>
    </xf>
    <xf numFmtId="2" fontId="20" fillId="2" borderId="0" xfId="0" applyNumberFormat="1" applyFont="1" applyFill="1" applyAlignment="1">
      <alignment horizontal="left" vertical="center"/>
    </xf>
    <xf numFmtId="0" fontId="21" fillId="3" borderId="9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164" fontId="20" fillId="5" borderId="0" xfId="0" applyNumberFormat="1" applyFont="1" applyFill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20" fillId="0" borderId="1" xfId="0" applyNumberFormat="1" applyFont="1" applyBorder="1" applyAlignment="1" applyProtection="1">
      <alignment horizontal="center" vertical="center"/>
      <protection locked="0"/>
    </xf>
    <xf numFmtId="164" fontId="20" fillId="5" borderId="1" xfId="0" applyNumberFormat="1" applyFont="1" applyFill="1" applyBorder="1" applyAlignment="1" applyProtection="1">
      <alignment horizontal="center" vertical="center"/>
      <protection hidden="1"/>
    </xf>
    <xf numFmtId="14" fontId="0" fillId="5" borderId="0" xfId="0" applyNumberFormat="1" applyFill="1"/>
    <xf numFmtId="0" fontId="0" fillId="5" borderId="0" xfId="0" applyFill="1"/>
    <xf numFmtId="164" fontId="20" fillId="0" borderId="0" xfId="0" applyNumberFormat="1" applyFont="1" applyAlignment="1" applyProtection="1">
      <alignment horizontal="center" vertical="center"/>
      <protection locked="0" hidden="1"/>
    </xf>
    <xf numFmtId="0" fontId="12" fillId="6" borderId="0" xfId="7" applyFont="1" applyFill="1" applyAlignment="1">
      <alignment horizontal="left"/>
    </xf>
    <xf numFmtId="0" fontId="15" fillId="6" borderId="0" xfId="7" applyFont="1" applyFill="1" applyAlignment="1">
      <alignment horizontal="left" indent="1"/>
    </xf>
    <xf numFmtId="0" fontId="15" fillId="6" borderId="0" xfId="6" applyFont="1" applyFill="1" applyAlignment="1">
      <alignment horizontal="left" indent="1"/>
    </xf>
    <xf numFmtId="0" fontId="32" fillId="0" borderId="0" xfId="5" applyFont="1"/>
    <xf numFmtId="0" fontId="2" fillId="12" borderId="0" xfId="5" applyFill="1"/>
    <xf numFmtId="0" fontId="2" fillId="13" borderId="0" xfId="5" applyFill="1"/>
    <xf numFmtId="0" fontId="24" fillId="0" borderId="0" xfId="5" applyFont="1" applyAlignment="1">
      <alignment horizontal="left" indent="1"/>
    </xf>
    <xf numFmtId="0" fontId="24" fillId="12" borderId="0" xfId="5" applyFont="1" applyFill="1" applyAlignment="1">
      <alignment horizontal="left" indent="1"/>
    </xf>
    <xf numFmtId="0" fontId="24" fillId="13" borderId="0" xfId="5" applyFont="1" applyFill="1" applyAlignment="1">
      <alignment horizontal="left" indent="1"/>
    </xf>
    <xf numFmtId="0" fontId="11" fillId="0" borderId="0" xfId="10" applyFont="1" applyAlignment="1">
      <alignment horizontal="left"/>
    </xf>
    <xf numFmtId="0" fontId="12" fillId="0" borderId="0" xfId="10" applyFont="1" applyAlignment="1">
      <alignment horizontal="left"/>
    </xf>
    <xf numFmtId="0" fontId="11" fillId="11" borderId="0" xfId="10" applyFont="1" applyFill="1" applyAlignment="1">
      <alignment horizontal="left"/>
    </xf>
    <xf numFmtId="0" fontId="4" fillId="0" borderId="0" xfId="10"/>
    <xf numFmtId="0" fontId="12" fillId="0" borderId="0" xfId="10" applyFont="1"/>
    <xf numFmtId="0" fontId="12" fillId="0" borderId="0" xfId="10" applyFont="1" applyAlignment="1">
      <alignment horizontal="center" vertical="center"/>
    </xf>
    <xf numFmtId="0" fontId="46" fillId="0" borderId="0" xfId="11"/>
    <xf numFmtId="0" fontId="15" fillId="0" borderId="0" xfId="10" applyFont="1" applyAlignment="1">
      <alignment horizontal="left" indent="1"/>
    </xf>
    <xf numFmtId="0" fontId="0" fillId="0" borderId="0" xfId="10" applyFont="1"/>
    <xf numFmtId="0" fontId="4" fillId="0" borderId="0" xfId="12"/>
    <xf numFmtId="0" fontId="15" fillId="6" borderId="0" xfId="10" applyFont="1" applyFill="1" applyAlignment="1">
      <alignment horizontal="left" indent="1"/>
    </xf>
    <xf numFmtId="0" fontId="10" fillId="0" borderId="0" xfId="10" applyFont="1"/>
    <xf numFmtId="0" fontId="0" fillId="6" borderId="0" xfId="10" applyFont="1" applyFill="1"/>
    <xf numFmtId="0" fontId="4" fillId="6" borderId="0" xfId="10" applyFill="1"/>
    <xf numFmtId="0" fontId="12" fillId="6" borderId="0" xfId="10" applyFont="1" applyFill="1" applyAlignment="1">
      <alignment horizontal="left"/>
    </xf>
    <xf numFmtId="0" fontId="10" fillId="6" borderId="0" xfId="10" applyFont="1" applyFill="1"/>
    <xf numFmtId="0" fontId="11" fillId="6" borderId="0" xfId="10" applyFont="1" applyFill="1" applyAlignment="1">
      <alignment horizontal="left"/>
    </xf>
    <xf numFmtId="0" fontId="4" fillId="6" borderId="0" xfId="12" applyFill="1"/>
    <xf numFmtId="0" fontId="33" fillId="0" borderId="0" xfId="10" applyFont="1" applyAlignment="1">
      <alignment horizontal="left" vertical="center"/>
    </xf>
    <xf numFmtId="0" fontId="30" fillId="0" borderId="0" xfId="0" applyFont="1"/>
    <xf numFmtId="0" fontId="24" fillId="14" borderId="0" xfId="5" applyFont="1" applyFill="1" applyAlignment="1">
      <alignment horizontal="left" indent="1"/>
    </xf>
    <xf numFmtId="0" fontId="2" fillId="14" borderId="0" xfId="5" applyFill="1"/>
    <xf numFmtId="0" fontId="7" fillId="2" borderId="0" xfId="0" applyFont="1" applyFill="1" applyAlignment="1" applyProtection="1">
      <alignment horizontal="center" vertical="center"/>
      <protection locked="0"/>
    </xf>
    <xf numFmtId="0" fontId="0" fillId="15" borderId="0" xfId="0" applyFill="1"/>
    <xf numFmtId="0" fontId="0" fillId="15" borderId="0" xfId="0" applyFill="1" applyAlignment="1">
      <alignment horizontal="right"/>
    </xf>
    <xf numFmtId="0" fontId="18" fillId="0" borderId="0" xfId="0" applyFont="1" applyAlignment="1">
      <alignment horizontal="left" wrapText="1"/>
    </xf>
    <xf numFmtId="164" fontId="20" fillId="2" borderId="0" xfId="0" applyNumberFormat="1" applyFont="1" applyFill="1" applyAlignment="1" applyProtection="1">
      <alignment horizontal="center" vertical="center"/>
      <protection locked="0"/>
    </xf>
    <xf numFmtId="164" fontId="20" fillId="2" borderId="0" xfId="0" applyNumberFormat="1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top" wrapText="1"/>
    </xf>
    <xf numFmtId="0" fontId="20" fillId="2" borderId="2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vertical="center"/>
    </xf>
    <xf numFmtId="0" fontId="2" fillId="16" borderId="0" xfId="5" applyFill="1"/>
    <xf numFmtId="0" fontId="24" fillId="16" borderId="0" xfId="5" applyFont="1" applyFill="1" applyAlignment="1">
      <alignment horizontal="left" indent="1"/>
    </xf>
    <xf numFmtId="0" fontId="2" fillId="11" borderId="0" xfId="5" applyFill="1"/>
    <xf numFmtId="0" fontId="24" fillId="11" borderId="0" xfId="5" applyFont="1" applyFill="1" applyAlignment="1">
      <alignment horizontal="left" indent="1"/>
    </xf>
    <xf numFmtId="0" fontId="13" fillId="17" borderId="0" xfId="1" applyFill="1" applyAlignment="1" applyProtection="1"/>
    <xf numFmtId="0" fontId="0" fillId="0" borderId="1" xfId="0" applyBorder="1"/>
    <xf numFmtId="0" fontId="7" fillId="0" borderId="0" xfId="0" applyFont="1" applyAlignment="1">
      <alignment horizontal="left" vertical="center"/>
    </xf>
    <xf numFmtId="0" fontId="7" fillId="0" borderId="0" xfId="0" applyFont="1"/>
    <xf numFmtId="164" fontId="20" fillId="0" borderId="0" xfId="0" applyNumberFormat="1" applyFont="1" applyAlignment="1">
      <alignment horizontal="center" vertical="center"/>
    </xf>
    <xf numFmtId="164" fontId="20" fillId="5" borderId="0" xfId="0" applyNumberFormat="1" applyFont="1" applyFill="1" applyAlignment="1">
      <alignment horizontal="center" vertical="center"/>
    </xf>
    <xf numFmtId="0" fontId="44" fillId="0" borderId="0" xfId="0" applyFont="1"/>
    <xf numFmtId="14" fontId="48" fillId="10" borderId="0" xfId="10" applyNumberFormat="1" applyFont="1" applyFill="1"/>
    <xf numFmtId="0" fontId="49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0" fillId="0" borderId="0" xfId="0" applyAlignment="1">
      <alignment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top" wrapText="1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6" fillId="3" borderId="3" xfId="0" applyFont="1" applyFill="1" applyBorder="1" applyAlignment="1">
      <alignment horizontal="center" vertical="center" wrapText="1"/>
    </xf>
    <xf numFmtId="0" fontId="43" fillId="3" borderId="2" xfId="0" applyFont="1" applyFill="1" applyBorder="1" applyAlignment="1">
      <alignment horizontal="center" vertical="center"/>
    </xf>
    <xf numFmtId="0" fontId="43" fillId="3" borderId="0" xfId="0" applyFont="1" applyFill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/>
    </xf>
    <xf numFmtId="0" fontId="17" fillId="0" borderId="0" xfId="0" applyFont="1" applyAlignment="1" applyProtection="1">
      <alignment horizontal="left" vertical="center"/>
      <protection locked="0"/>
    </xf>
    <xf numFmtId="0" fontId="16" fillId="3" borderId="3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26" fillId="0" borderId="10" xfId="0" applyFont="1" applyBorder="1" applyAlignment="1" applyProtection="1">
      <alignment horizontal="center" vertical="center"/>
      <protection locked="0"/>
    </xf>
    <xf numFmtId="0" fontId="21" fillId="3" borderId="10" xfId="0" applyFont="1" applyFill="1" applyBorder="1" applyAlignment="1">
      <alignment horizontal="left" vertical="center"/>
    </xf>
    <xf numFmtId="0" fontId="21" fillId="3" borderId="1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 applyProtection="1">
      <alignment horizontal="center" vertical="center"/>
      <protection locked="0"/>
    </xf>
    <xf numFmtId="0" fontId="21" fillId="3" borderId="9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1" fillId="3" borderId="9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44" fillId="0" borderId="4" xfId="0" applyFont="1" applyBorder="1" applyAlignment="1" applyProtection="1">
      <alignment horizontal="left" vertical="top" wrapText="1"/>
      <protection locked="0"/>
    </xf>
    <xf numFmtId="0" fontId="44" fillId="0" borderId="3" xfId="0" applyFont="1" applyBorder="1" applyAlignment="1" applyProtection="1">
      <alignment horizontal="left" vertical="top" wrapText="1"/>
      <protection locked="0"/>
    </xf>
    <xf numFmtId="0" fontId="44" fillId="0" borderId="5" xfId="0" applyFont="1" applyBorder="1" applyAlignment="1" applyProtection="1">
      <alignment horizontal="left" vertical="top" wrapText="1"/>
      <protection locked="0"/>
    </xf>
    <xf numFmtId="0" fontId="44" fillId="0" borderId="2" xfId="0" applyFont="1" applyBorder="1" applyAlignment="1" applyProtection="1">
      <alignment horizontal="left" vertical="top" wrapText="1"/>
      <protection locked="0"/>
    </xf>
    <xf numFmtId="0" fontId="44" fillId="0" borderId="0" xfId="0" applyFont="1" applyAlignment="1" applyProtection="1">
      <alignment horizontal="left" vertical="top" wrapText="1"/>
      <protection locked="0"/>
    </xf>
    <xf numFmtId="0" fontId="44" fillId="0" borderId="6" xfId="0" applyFont="1" applyBorder="1" applyAlignment="1" applyProtection="1">
      <alignment horizontal="left" vertical="top" wrapText="1"/>
      <protection locked="0"/>
    </xf>
    <xf numFmtId="0" fontId="44" fillId="0" borderId="7" xfId="0" applyFont="1" applyBorder="1" applyAlignment="1" applyProtection="1">
      <alignment horizontal="left" vertical="top" wrapText="1"/>
      <protection locked="0"/>
    </xf>
    <xf numFmtId="0" fontId="44" fillId="0" borderId="1" xfId="0" applyFont="1" applyBorder="1" applyAlignment="1" applyProtection="1">
      <alignment horizontal="left" vertical="top" wrapText="1"/>
      <protection locked="0"/>
    </xf>
    <xf numFmtId="0" fontId="44" fillId="0" borderId="8" xfId="0" applyFont="1" applyBorder="1" applyAlignment="1" applyProtection="1">
      <alignment horizontal="left" vertical="top" wrapText="1"/>
      <protection locked="0"/>
    </xf>
    <xf numFmtId="0" fontId="45" fillId="6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4" fontId="20" fillId="0" borderId="0" xfId="0" applyNumberFormat="1" applyFont="1" applyAlignment="1" applyProtection="1">
      <alignment horizontal="center" vertical="center"/>
      <protection locked="0"/>
    </xf>
    <xf numFmtId="0" fontId="20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21" fillId="3" borderId="7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2" borderId="11" xfId="0" applyFill="1" applyBorder="1" applyAlignment="1">
      <alignment horizontal="center"/>
    </xf>
  </cellXfs>
  <cellStyles count="13">
    <cellStyle name="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9" xr:uid="{00000000-0005-0000-0000-000005000000}"/>
    <cellStyle name="Normal 4 2 2" xfId="6" xr:uid="{00000000-0005-0000-0000-000006000000}"/>
    <cellStyle name="Normal 5 2" xfId="7" xr:uid="{00000000-0005-0000-0000-000007000000}"/>
    <cellStyle name="Normal 6 2" xfId="5" xr:uid="{00000000-0005-0000-0000-000008000000}"/>
    <cellStyle name="Normal 6 2 2" xfId="8" xr:uid="{00000000-0005-0000-0000-000009000000}"/>
    <cellStyle name="Normal 6 2 2 2" xfId="12" xr:uid="{00000000-0005-0000-0000-00000A000000}"/>
    <cellStyle name="Normal 6 2 3" xfId="10" xr:uid="{00000000-0005-0000-0000-00000B000000}"/>
    <cellStyle name="Normal 7" xfId="11" xr:uid="{00000000-0005-0000-0000-00000C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FFFFCC"/>
      <color rgb="FF0085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Solofor&#230;ldre Far'!A1"/><Relationship Id="rId3" Type="http://schemas.openxmlformats.org/officeDocument/2006/relationships/hyperlink" Target="#Far!Udskriftsomr&#229;de"/><Relationship Id="rId7" Type="http://schemas.openxmlformats.org/officeDocument/2006/relationships/hyperlink" Target="#'Flerlinge mor'!Udskriftsomr&#229;de"/><Relationship Id="rId2" Type="http://schemas.openxmlformats.org/officeDocument/2006/relationships/hyperlink" Target="#Mor!Udskriftsomr&#229;de"/><Relationship Id="rId1" Type="http://schemas.openxmlformats.org/officeDocument/2006/relationships/hyperlink" Target="#'Flerlinge far-medmor'!Udskriftsomr&#229;de"/><Relationship Id="rId6" Type="http://schemas.openxmlformats.org/officeDocument/2006/relationships/hyperlink" Target="#'Solofor&#230;ldre Mor'!A1"/><Relationship Id="rId11" Type="http://schemas.openxmlformats.org/officeDocument/2006/relationships/hyperlink" Target="#'Solo-Flerlinge Far'!Udskriftsomr&#229;de"/><Relationship Id="rId5" Type="http://schemas.openxmlformats.org/officeDocument/2006/relationships/hyperlink" Target="#Medmor!Udskriftsomr&#229;de"/><Relationship Id="rId10" Type="http://schemas.openxmlformats.org/officeDocument/2006/relationships/hyperlink" Target="#'Udskudt orlov'!Udskriftsomr&#229;de"/><Relationship Id="rId4" Type="http://schemas.openxmlformats.org/officeDocument/2006/relationships/image" Target="../media/image1.jpeg"/><Relationship Id="rId9" Type="http://schemas.openxmlformats.org/officeDocument/2006/relationships/hyperlink" Target="#'Solo-Flerlinge Mor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9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12124</xdr:colOff>
      <xdr:row>26</xdr:row>
      <xdr:rowOff>11259</xdr:rowOff>
    </xdr:from>
    <xdr:to>
      <xdr:col>7</xdr:col>
      <xdr:colOff>0</xdr:colOff>
      <xdr:row>28</xdr:row>
      <xdr:rowOff>33251</xdr:rowOff>
    </xdr:to>
    <xdr:sp macro="" textlink="" fLocksText="0">
      <xdr:nvSpPr>
        <xdr:cNvPr id="2" name="AutoShape 5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10640" y="4117746"/>
          <a:ext cx="3578975" cy="337876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chemeClr val="bg1"/>
              </a:solidFill>
              <a:latin typeface="Georgia"/>
              <a:ea typeface="+mn-ea"/>
              <a:cs typeface="+mn-cs"/>
            </a:rPr>
            <a:t>Flerlinge Far-medmor</a:t>
          </a:r>
        </a:p>
      </xdr:txBody>
    </xdr:sp>
    <xdr:clientData fLocksWithSheet="0"/>
  </xdr:twoCellAnchor>
  <xdr:twoCellAnchor>
    <xdr:from>
      <xdr:col>0</xdr:col>
      <xdr:colOff>592109</xdr:colOff>
      <xdr:row>7</xdr:row>
      <xdr:rowOff>149630</xdr:rowOff>
    </xdr:from>
    <xdr:to>
      <xdr:col>6</xdr:col>
      <xdr:colOff>590204</xdr:colOff>
      <xdr:row>10</xdr:row>
      <xdr:rowOff>24939</xdr:rowOff>
    </xdr:to>
    <xdr:sp macro="" textlink="" fLocksText="0">
      <xdr:nvSpPr>
        <xdr:cNvPr id="3" name="AutoShape 5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592109" y="1255223"/>
          <a:ext cx="3589193" cy="349134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rgbClr val="FFFFFF"/>
              </a:solidFill>
              <a:latin typeface="Georgia"/>
              <a:ea typeface="+mn-ea"/>
              <a:cs typeface="+mn-cs"/>
            </a:rPr>
            <a:t>Mor</a:t>
          </a:r>
          <a:endParaRPr lang="da-DK" sz="1200" b="0" i="0" u="none" strike="noStrike" baseline="0">
            <a:solidFill>
              <a:sysClr val="windowText" lastClr="000000"/>
            </a:solidFill>
            <a:latin typeface="Georgia"/>
            <a:ea typeface="+mn-ea"/>
            <a:cs typeface="+mn-cs"/>
          </a:endParaRPr>
        </a:p>
      </xdr:txBody>
    </xdr:sp>
    <xdr:clientData fLocksWithSheet="0"/>
  </xdr:twoCellAnchor>
  <xdr:twoCellAnchor>
    <xdr:from>
      <xdr:col>1</xdr:col>
      <xdr:colOff>8315</xdr:colOff>
      <xdr:row>11</xdr:row>
      <xdr:rowOff>17839</xdr:rowOff>
    </xdr:from>
    <xdr:to>
      <xdr:col>6</xdr:col>
      <xdr:colOff>590205</xdr:colOff>
      <xdr:row>13</xdr:row>
      <xdr:rowOff>41563</xdr:rowOff>
    </xdr:to>
    <xdr:sp macro="" textlink="" fLocksText="0">
      <xdr:nvSpPr>
        <xdr:cNvPr id="4" name="AutoShape 5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06831" y="1755199"/>
          <a:ext cx="3574472" cy="339608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rgbClr val="FFFFFF"/>
              </a:solidFill>
              <a:latin typeface="Georgia"/>
              <a:ea typeface="+mn-ea"/>
              <a:cs typeface="+mn-cs"/>
            </a:rPr>
            <a:t>  Far</a:t>
          </a:r>
          <a:endParaRPr lang="da-DK" sz="1200" b="0" i="0" u="none" strike="noStrike" baseline="0">
            <a:solidFill>
              <a:sysClr val="windowText" lastClr="000000"/>
            </a:solidFill>
            <a:latin typeface="Georgia"/>
            <a:ea typeface="+mn-ea"/>
            <a:cs typeface="+mn-cs"/>
          </a:endParaRPr>
        </a:p>
      </xdr:txBody>
    </xdr:sp>
    <xdr:clientData fLocksWithSheet="0"/>
  </xdr:twoCellAnchor>
  <xdr:oneCellAnchor>
    <xdr:from>
      <xdr:col>0</xdr:col>
      <xdr:colOff>419100</xdr:colOff>
      <xdr:row>0</xdr:row>
      <xdr:rowOff>0</xdr:rowOff>
    </xdr:from>
    <xdr:ext cx="2279765" cy="739110"/>
    <xdr:pic>
      <xdr:nvPicPr>
        <xdr:cNvPr id="5" name="Bille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0"/>
          <a:ext cx="2279765" cy="739110"/>
        </a:xfrm>
        <a:prstGeom prst="rect">
          <a:avLst/>
        </a:prstGeom>
      </xdr:spPr>
    </xdr:pic>
    <xdr:clientData/>
  </xdr:oneCellAnchor>
  <xdr:twoCellAnchor>
    <xdr:from>
      <xdr:col>1</xdr:col>
      <xdr:colOff>1560</xdr:colOff>
      <xdr:row>14</xdr:row>
      <xdr:rowOff>8316</xdr:rowOff>
    </xdr:from>
    <xdr:to>
      <xdr:col>6</xdr:col>
      <xdr:colOff>590204</xdr:colOff>
      <xdr:row>16</xdr:row>
      <xdr:rowOff>24938</xdr:rowOff>
    </xdr:to>
    <xdr:sp macro="" textlink="" fLocksText="0">
      <xdr:nvSpPr>
        <xdr:cNvPr id="6" name="AutoShape 5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600076" y="2219501"/>
          <a:ext cx="3581226" cy="332506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rgbClr val="FFFFFF"/>
              </a:solidFill>
              <a:latin typeface="Georgia"/>
              <a:ea typeface="+mn-ea"/>
              <a:cs typeface="+mn-cs"/>
            </a:rPr>
            <a:t>    Medmor</a:t>
          </a:r>
          <a:endParaRPr lang="da-DK" sz="1200" b="0" i="0" u="none" strike="noStrike" baseline="0">
            <a:solidFill>
              <a:sysClr val="windowText" lastClr="000000"/>
            </a:solidFill>
            <a:latin typeface="Georgia"/>
            <a:ea typeface="+mn-ea"/>
            <a:cs typeface="+mn-cs"/>
          </a:endParaRPr>
        </a:p>
      </xdr:txBody>
    </xdr:sp>
    <xdr:clientData fLocksWithSheet="0"/>
  </xdr:twoCellAnchor>
  <xdr:twoCellAnchor>
    <xdr:from>
      <xdr:col>1</xdr:col>
      <xdr:colOff>1212</xdr:colOff>
      <xdr:row>5</xdr:row>
      <xdr:rowOff>9872</xdr:rowOff>
    </xdr:from>
    <xdr:to>
      <xdr:col>6</xdr:col>
      <xdr:colOff>587951</xdr:colOff>
      <xdr:row>7</xdr:row>
      <xdr:rowOff>19397</xdr:rowOff>
    </xdr:to>
    <xdr:sp macro="" textlink="" fLocksText="0">
      <xdr:nvSpPr>
        <xdr:cNvPr id="7" name="AutoShape 5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599728" y="799581"/>
          <a:ext cx="3579321" cy="325409"/>
        </a:xfrm>
        <a:prstGeom prst="roundRect">
          <a:avLst>
            <a:gd name="adj" fmla="val 16667"/>
          </a:avLst>
        </a:prstGeom>
        <a:solidFill>
          <a:schemeClr val="accent6">
            <a:lumMod val="60000"/>
            <a:lumOff val="40000"/>
            <a:alpha val="70000"/>
          </a:scheme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t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ysClr val="windowText" lastClr="000000"/>
              </a:solidFill>
              <a:latin typeface="Georgia"/>
              <a:ea typeface="+mn-ea"/>
              <a:cs typeface="+mn-cs"/>
            </a:rPr>
            <a:t>Barselsaftale</a:t>
          </a:r>
        </a:p>
      </xdr:txBody>
    </xdr:sp>
    <xdr:clientData fLocksWithSheet="0"/>
  </xdr:twoCellAnchor>
  <xdr:twoCellAnchor>
    <xdr:from>
      <xdr:col>1</xdr:col>
      <xdr:colOff>3</xdr:colOff>
      <xdr:row>17</xdr:row>
      <xdr:rowOff>16625</xdr:rowOff>
    </xdr:from>
    <xdr:to>
      <xdr:col>7</xdr:col>
      <xdr:colOff>0</xdr:colOff>
      <xdr:row>19</xdr:row>
      <xdr:rowOff>33250</xdr:rowOff>
    </xdr:to>
    <xdr:sp macro="" textlink="" fLocksText="0">
      <xdr:nvSpPr>
        <xdr:cNvPr id="10" name="AutoShape 5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598519" y="2701636"/>
          <a:ext cx="3591096" cy="332509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rgbClr val="FFFFFF"/>
              </a:solidFill>
              <a:latin typeface="Georgia"/>
              <a:ea typeface="+mn-ea"/>
              <a:cs typeface="+mn-cs"/>
            </a:rPr>
            <a:t>    Soloforældre Mor</a:t>
          </a:r>
        </a:p>
      </xdr:txBody>
    </xdr:sp>
    <xdr:clientData fLocksWithSheet="0"/>
  </xdr:twoCellAnchor>
  <xdr:twoCellAnchor>
    <xdr:from>
      <xdr:col>1</xdr:col>
      <xdr:colOff>12247</xdr:colOff>
      <xdr:row>23</xdr:row>
      <xdr:rowOff>9527</xdr:rowOff>
    </xdr:from>
    <xdr:to>
      <xdr:col>6</xdr:col>
      <xdr:colOff>590205</xdr:colOff>
      <xdr:row>25</xdr:row>
      <xdr:rowOff>33252</xdr:rowOff>
    </xdr:to>
    <xdr:sp macro="" textlink="" fLocksText="0">
      <xdr:nvSpPr>
        <xdr:cNvPr id="8" name="AutoShape 5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610763" y="3642189"/>
          <a:ext cx="3570540" cy="339608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chemeClr val="bg1"/>
              </a:solidFill>
              <a:latin typeface="Georgia"/>
              <a:ea typeface="+mn-ea"/>
              <a:cs typeface="+mn-cs"/>
            </a:rPr>
            <a:t>Flerlinge Mor</a:t>
          </a:r>
        </a:p>
      </xdr:txBody>
    </xdr:sp>
    <xdr:clientData fLocksWithSheet="0"/>
  </xdr:twoCellAnchor>
  <xdr:twoCellAnchor>
    <xdr:from>
      <xdr:col>1</xdr:col>
      <xdr:colOff>10690</xdr:colOff>
      <xdr:row>20</xdr:row>
      <xdr:rowOff>10390</xdr:rowOff>
    </xdr:from>
    <xdr:to>
      <xdr:col>7</xdr:col>
      <xdr:colOff>1</xdr:colOff>
      <xdr:row>22</xdr:row>
      <xdr:rowOff>24938</xdr:rowOff>
    </xdr:to>
    <xdr:sp macro="" textlink="" fLocksText="0">
      <xdr:nvSpPr>
        <xdr:cNvPr id="9" name="AutoShape 5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609206" y="3169226"/>
          <a:ext cx="3580410" cy="330432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rgbClr val="FFFFFF"/>
              </a:solidFill>
              <a:latin typeface="Georgia"/>
              <a:ea typeface="+mn-ea"/>
              <a:cs typeface="+mn-cs"/>
            </a:rPr>
            <a:t>    Soloforældre Far</a:t>
          </a:r>
        </a:p>
      </xdr:txBody>
    </xdr:sp>
    <xdr:clientData fLocksWithSheet="0"/>
  </xdr:twoCellAnchor>
  <xdr:twoCellAnchor>
    <xdr:from>
      <xdr:col>1</xdr:col>
      <xdr:colOff>14896</xdr:colOff>
      <xdr:row>29</xdr:row>
      <xdr:rowOff>13683</xdr:rowOff>
    </xdr:from>
    <xdr:to>
      <xdr:col>7</xdr:col>
      <xdr:colOff>0</xdr:colOff>
      <xdr:row>31</xdr:row>
      <xdr:rowOff>33251</xdr:rowOff>
    </xdr:to>
    <xdr:sp macro="" textlink="" fLocksText="0">
      <xdr:nvSpPr>
        <xdr:cNvPr id="11" name="AutoShape 5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1187C66-0EDB-4505-9662-759FC45CE94E}"/>
            </a:ext>
          </a:extLst>
        </xdr:cNvPr>
        <xdr:cNvSpPr>
          <a:spLocks noChangeArrowheads="1"/>
        </xdr:cNvSpPr>
      </xdr:nvSpPr>
      <xdr:spPr bwMode="auto">
        <a:xfrm>
          <a:off x="613412" y="4593996"/>
          <a:ext cx="3576203" cy="335451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chemeClr val="bg1"/>
              </a:solidFill>
              <a:latin typeface="Georgia"/>
              <a:ea typeface="+mn-ea"/>
              <a:cs typeface="+mn-cs"/>
            </a:rPr>
            <a:t>Solo-flerlinge Mor</a:t>
          </a:r>
        </a:p>
      </xdr:txBody>
    </xdr:sp>
    <xdr:clientData fLocksWithSheet="0"/>
  </xdr:twoCellAnchor>
  <xdr:twoCellAnchor>
    <xdr:from>
      <xdr:col>1</xdr:col>
      <xdr:colOff>9354</xdr:colOff>
      <xdr:row>35</xdr:row>
      <xdr:rowOff>8142</xdr:rowOff>
    </xdr:from>
    <xdr:to>
      <xdr:col>7</xdr:col>
      <xdr:colOff>0</xdr:colOff>
      <xdr:row>36</xdr:row>
      <xdr:rowOff>152401</xdr:rowOff>
    </xdr:to>
    <xdr:sp macro="" textlink="" fLocksText="0">
      <xdr:nvSpPr>
        <xdr:cNvPr id="13" name="AutoShape 5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BCA8393-D30E-4AAE-82AD-9BD4E08DF10D}"/>
            </a:ext>
          </a:extLst>
        </xdr:cNvPr>
        <xdr:cNvSpPr>
          <a:spLocks noChangeArrowheads="1"/>
        </xdr:cNvSpPr>
      </xdr:nvSpPr>
      <xdr:spPr bwMode="auto">
        <a:xfrm>
          <a:off x="607870" y="5536106"/>
          <a:ext cx="3581745" cy="335451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chemeClr val="bg1"/>
              </a:solidFill>
              <a:latin typeface="Georgia"/>
              <a:ea typeface="+mn-ea"/>
              <a:cs typeface="+mn-cs"/>
            </a:rPr>
            <a:t>Udskudt orlov</a:t>
          </a:r>
        </a:p>
      </xdr:txBody>
    </xdr:sp>
    <xdr:clientData fLocksWithSheet="0"/>
  </xdr:twoCellAnchor>
  <xdr:twoCellAnchor>
    <xdr:from>
      <xdr:col>1</xdr:col>
      <xdr:colOff>9354</xdr:colOff>
      <xdr:row>32</xdr:row>
      <xdr:rowOff>16455</xdr:rowOff>
    </xdr:from>
    <xdr:to>
      <xdr:col>6</xdr:col>
      <xdr:colOff>592975</xdr:colOff>
      <xdr:row>34</xdr:row>
      <xdr:rowOff>36022</xdr:rowOff>
    </xdr:to>
    <xdr:sp macro="" textlink="" fLocksText="0">
      <xdr:nvSpPr>
        <xdr:cNvPr id="14" name="AutoShape 5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FE526BE-7181-46B2-8967-8BADE50A68B7}"/>
            </a:ext>
          </a:extLst>
        </xdr:cNvPr>
        <xdr:cNvSpPr>
          <a:spLocks noChangeArrowheads="1"/>
        </xdr:cNvSpPr>
      </xdr:nvSpPr>
      <xdr:spPr bwMode="auto">
        <a:xfrm>
          <a:off x="607870" y="5070593"/>
          <a:ext cx="3576203" cy="335451"/>
        </a:xfrm>
        <a:prstGeom prst="roundRect">
          <a:avLst>
            <a:gd name="adj" fmla="val 16667"/>
          </a:avLst>
        </a:prstGeom>
        <a:solidFill>
          <a:srgbClr val="0085A1">
            <a:alpha val="70000"/>
          </a:srgbClr>
        </a:solidFill>
        <a:ln>
          <a:noFill/>
          <a:headEnd/>
          <a:tailEnd/>
        </a:ln>
        <a:effectLst/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wrap="square" lIns="36576" tIns="22860" rIns="36576" bIns="0" anchor="ctr" upright="1"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 rtl="0">
            <a:defRPr sz="1000"/>
          </a:pPr>
          <a:r>
            <a:rPr lang="da-DK" sz="1400" b="0" i="0" u="none" strike="noStrike" baseline="0">
              <a:solidFill>
                <a:schemeClr val="bg1"/>
              </a:solidFill>
              <a:latin typeface="Georgia"/>
              <a:ea typeface="+mn-ea"/>
              <a:cs typeface="+mn-cs"/>
            </a:rPr>
            <a:t>Solo-flerlinge Far</a:t>
          </a:r>
        </a:p>
      </xdr:txBody>
    </xdr: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32</xdr:row>
      <xdr:rowOff>0</xdr:rowOff>
    </xdr:from>
    <xdr:to>
      <xdr:col>20</xdr:col>
      <xdr:colOff>304800</xdr:colOff>
      <xdr:row>32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B3DB816-6F1A-4C0B-B858-80FA214BE202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148166</xdr:colOff>
      <xdr:row>4</xdr:row>
      <xdr:rowOff>30469</xdr:rowOff>
    </xdr:from>
    <xdr:to>
      <xdr:col>13</xdr:col>
      <xdr:colOff>59449</xdr:colOff>
      <xdr:row>4</xdr:row>
      <xdr:rowOff>477709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492C8F95-6AEA-4C4B-A72B-3F2E5A227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9286" y="678862"/>
          <a:ext cx="1278380" cy="437715"/>
        </a:xfrm>
        <a:prstGeom prst="round2DiagRect">
          <a:avLst>
            <a:gd name="adj1" fmla="val 16667"/>
            <a:gd name="adj2" fmla="val 10361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20</xdr:col>
      <xdr:colOff>304800</xdr:colOff>
      <xdr:row>32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917B3FB9-9C86-496A-BEDB-5BFE3DA1DF21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C16DD929-9DDF-4046-BD72-F98FD9263347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3634D771-5843-49F9-B114-681025E609E1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27649" name="Object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A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7AFBBE15-5399-4405-8863-ADFE3560CFA5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24</xdr:row>
      <xdr:rowOff>56092</xdr:rowOff>
    </xdr:from>
    <xdr:to>
      <xdr:col>13</xdr:col>
      <xdr:colOff>93133</xdr:colOff>
      <xdr:row>32</xdr:row>
      <xdr:rowOff>778934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1D580733-23E3-449D-B99C-258821F60F7F}"/>
            </a:ext>
          </a:extLst>
        </xdr:cNvPr>
        <xdr:cNvSpPr/>
      </xdr:nvSpPr>
      <xdr:spPr>
        <a:xfrm>
          <a:off x="129626" y="4254019"/>
          <a:ext cx="10287914" cy="151255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24</xdr:row>
      <xdr:rowOff>95250</xdr:rowOff>
    </xdr:from>
    <xdr:to>
      <xdr:col>12</xdr:col>
      <xdr:colOff>654843</xdr:colOff>
      <xdr:row>32</xdr:row>
      <xdr:rowOff>738188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15DEF6D8-5703-4653-BC51-DF46E7CB43DD}"/>
            </a:ext>
          </a:extLst>
        </xdr:cNvPr>
        <xdr:cNvSpPr txBox="1"/>
      </xdr:nvSpPr>
      <xdr:spPr>
        <a:xfrm>
          <a:off x="1772689" y="4293177"/>
          <a:ext cx="8125907" cy="143264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eaLnBrk="1" fontAlgn="auto" latinLnBrk="0" hangingPunct="1"/>
          <a:r>
            <a:rPr lang="da-DK" sz="1200" b="1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skal fremsendes dokumentation fra Udbetaling Danmark for tilskrivning af op til 35 uger</a:t>
          </a:r>
        </a:p>
        <a:p>
          <a:pPr marL="0" indent="0"/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 eaLnBrk="1" fontAlgn="auto" latinLnBrk="0" hangingPunct="1"/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 eaLnBrk="1" fontAlgn="auto" latinLnBrk="0" hangingPunct="1"/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41 uger med lønret for barn født </a:t>
          </a:r>
          <a:r>
            <a:rPr lang="da-DK" sz="1200" b="1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før</a:t>
          </a:r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1. april 2026</a:t>
          </a:r>
        </a:p>
        <a:p>
          <a:pPr marL="0" indent="0" eaLnBrk="1" fontAlgn="auto" latinLnBrk="0" hangingPunct="1"/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 eaLnBrk="1" fontAlgn="auto" latinLnBrk="0" hangingPunct="1"/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43 uger med lønret for barn født </a:t>
          </a:r>
          <a:r>
            <a:rPr lang="da-DK" sz="1200" b="1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fra</a:t>
          </a:r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1. april 2026</a:t>
          </a:r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24</xdr:row>
          <xdr:rowOff>371475</xdr:rowOff>
        </xdr:from>
        <xdr:to>
          <xdr:col>1</xdr:col>
          <xdr:colOff>1200150</xdr:colOff>
          <xdr:row>32</xdr:row>
          <xdr:rowOff>457200</xdr:rowOff>
        </xdr:to>
        <xdr:sp macro="" textlink="">
          <xdr:nvSpPr>
            <xdr:cNvPr id="27650" name="Object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A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52</xdr:row>
      <xdr:rowOff>42334</xdr:rowOff>
    </xdr:from>
    <xdr:to>
      <xdr:col>13</xdr:col>
      <xdr:colOff>84667</xdr:colOff>
      <xdr:row>54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9FFC3460-3001-4269-9D3A-23F5A1B6F930}"/>
            </a:ext>
          </a:extLst>
        </xdr:cNvPr>
        <xdr:cNvSpPr/>
      </xdr:nvSpPr>
      <xdr:spPr>
        <a:xfrm>
          <a:off x="108989" y="7781483"/>
          <a:ext cx="10300085" cy="1962225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1598083</xdr:colOff>
      <xdr:row>52</xdr:row>
      <xdr:rowOff>119061</xdr:rowOff>
    </xdr:from>
    <xdr:to>
      <xdr:col>12</xdr:col>
      <xdr:colOff>773906</xdr:colOff>
      <xdr:row>53</xdr:row>
      <xdr:rowOff>486833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FDBCA21-0917-47F0-81D9-99CC5CD20E48}"/>
            </a:ext>
          </a:extLst>
        </xdr:cNvPr>
        <xdr:cNvSpPr txBox="1"/>
      </xdr:nvSpPr>
      <xdr:spPr>
        <a:xfrm>
          <a:off x="1651000" y="7897811"/>
          <a:ext cx="8362156" cy="11826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a-DK" sz="1200" b="1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Som soloforældre til flerlinger kan man maks afholde 52 ugers orlov med dagpenge</a:t>
          </a:r>
          <a:endParaRPr lang="da-DK" sz="1200" b="1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/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Far kan afholde 43 uger med løn</a:t>
          </a:r>
        </a:p>
        <a:p>
          <a:pPr marL="0" indent="0"/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Far kan afholde 9 uger på dagpenge </a:t>
          </a:r>
        </a:p>
        <a:p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Samlet set får du tildelt 54 uger med dagpenge, men der kan kun afholdes 52 uger. De sidste 2 uger kan overføres til nærtstående familie eller sociale forældre, da de ellers går tabt. </a:t>
          </a: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20</xdr:col>
      <xdr:colOff>304800</xdr:colOff>
      <xdr:row>10</xdr:row>
      <xdr:rowOff>38099</xdr:rowOff>
    </xdr:to>
    <xdr:sp macro="" textlink="">
      <xdr:nvSpPr>
        <xdr:cNvPr id="12" name="AutoShape 85" descr="Billedresultat for region sjælland logo">
          <a:extLst>
            <a:ext uri="{FF2B5EF4-FFF2-40B4-BE49-F238E27FC236}">
              <a16:creationId xmlns:a16="http://schemas.microsoft.com/office/drawing/2014/main" id="{3FD4B305-1F1E-4B3B-8FF1-F2E8D33464DB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79</xdr:row>
      <xdr:rowOff>47626</xdr:rowOff>
    </xdr:from>
    <xdr:to>
      <xdr:col>13</xdr:col>
      <xdr:colOff>110065</xdr:colOff>
      <xdr:row>79</xdr:row>
      <xdr:rowOff>1286934</xdr:rowOff>
    </xdr:to>
    <xdr:sp macro="" textlink="">
      <xdr:nvSpPr>
        <xdr:cNvPr id="13" name="Afrundet rektangel 16">
          <a:extLst>
            <a:ext uri="{FF2B5EF4-FFF2-40B4-BE49-F238E27FC236}">
              <a16:creationId xmlns:a16="http://schemas.microsoft.com/office/drawing/2014/main" id="{A9DD3787-B3F0-476F-A476-BD957FD64387}"/>
            </a:ext>
          </a:extLst>
        </xdr:cNvPr>
        <xdr:cNvSpPr/>
      </xdr:nvSpPr>
      <xdr:spPr>
        <a:xfrm>
          <a:off x="117719" y="13123546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79</xdr:row>
      <xdr:rowOff>135467</xdr:rowOff>
    </xdr:from>
    <xdr:to>
      <xdr:col>12</xdr:col>
      <xdr:colOff>624946</xdr:colOff>
      <xdr:row>79</xdr:row>
      <xdr:rowOff>1143000</xdr:rowOff>
    </xdr:to>
    <xdr:sp macro="" textlink="">
      <xdr:nvSpPr>
        <xdr:cNvPr id="14" name="Tekstfelt 13">
          <a:extLst>
            <a:ext uri="{FF2B5EF4-FFF2-40B4-BE49-F238E27FC236}">
              <a16:creationId xmlns:a16="http://schemas.microsoft.com/office/drawing/2014/main" id="{8CF53D24-CE96-486D-BBD2-94B585C0A0FC}"/>
            </a:ext>
          </a:extLst>
        </xdr:cNvPr>
        <xdr:cNvSpPr txBox="1"/>
      </xdr:nvSpPr>
      <xdr:spPr>
        <a:xfrm>
          <a:off x="1564197" y="13211387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b="0" u="none" baseline="0">
              <a:latin typeface="Georgia" panose="02040502050405020303" pitchFamily="18" charset="0"/>
            </a:rPr>
            <a:t>Du</a:t>
          </a:r>
          <a:r>
            <a:rPr lang="da-DK" sz="1200" u="none" baseline="0">
              <a:latin typeface="Georgia" panose="02040502050405020303" pitchFamily="18" charset="0"/>
            </a:rPr>
            <a:t>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79</xdr:row>
          <xdr:rowOff>200025</xdr:rowOff>
        </xdr:from>
        <xdr:to>
          <xdr:col>1</xdr:col>
          <xdr:colOff>1200150</xdr:colOff>
          <xdr:row>79</xdr:row>
          <xdr:rowOff>1047750</xdr:rowOff>
        </xdr:to>
        <xdr:sp macro="" textlink="">
          <xdr:nvSpPr>
            <xdr:cNvPr id="27652" name="Object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A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46567</xdr:colOff>
      <xdr:row>86</xdr:row>
      <xdr:rowOff>76199</xdr:rowOff>
    </xdr:from>
    <xdr:to>
      <xdr:col>13</xdr:col>
      <xdr:colOff>97102</xdr:colOff>
      <xdr:row>88</xdr:row>
      <xdr:rowOff>2777066</xdr:rowOff>
    </xdr:to>
    <xdr:sp macro="" textlink="">
      <xdr:nvSpPr>
        <xdr:cNvPr id="15" name="Afrundet rektangel 19">
          <a:extLst>
            <a:ext uri="{FF2B5EF4-FFF2-40B4-BE49-F238E27FC236}">
              <a16:creationId xmlns:a16="http://schemas.microsoft.com/office/drawing/2014/main" id="{E426B46B-F3C3-4798-9BBC-A91C49FC4CC1}"/>
            </a:ext>
          </a:extLst>
        </xdr:cNvPr>
        <xdr:cNvSpPr/>
      </xdr:nvSpPr>
      <xdr:spPr>
        <a:xfrm>
          <a:off x="110067" y="14744699"/>
          <a:ext cx="106296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87</xdr:row>
          <xdr:rowOff>38100</xdr:rowOff>
        </xdr:from>
        <xdr:to>
          <xdr:col>1</xdr:col>
          <xdr:colOff>1076325</xdr:colOff>
          <xdr:row>88</xdr:row>
          <xdr:rowOff>800100</xdr:rowOff>
        </xdr:to>
        <xdr:sp macro="" textlink="">
          <xdr:nvSpPr>
            <xdr:cNvPr id="27653" name="Object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A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86</xdr:row>
      <xdr:rowOff>177800</xdr:rowOff>
    </xdr:from>
    <xdr:to>
      <xdr:col>12</xdr:col>
      <xdr:colOff>872067</xdr:colOff>
      <xdr:row>88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kstfelt 15">
              <a:extLst>
                <a:ext uri="{FF2B5EF4-FFF2-40B4-BE49-F238E27FC236}">
                  <a16:creationId xmlns:a16="http://schemas.microsoft.com/office/drawing/2014/main" id="{E2080AE8-810A-4601-A76B-CBD02F98571D}"/>
                </a:ext>
              </a:extLst>
            </xdr:cNvPr>
            <xdr:cNvSpPr txBox="1"/>
          </xdr:nvSpPr>
          <xdr:spPr>
            <a:xfrm>
              <a:off x="1421323" y="15340215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6" name="Tekstfelt 15">
              <a:extLst>
                <a:ext uri="{FF2B5EF4-FFF2-40B4-BE49-F238E27FC236}">
                  <a16:creationId xmlns:a16="http://schemas.microsoft.com/office/drawing/2014/main" id="{E2080AE8-810A-4601-A76B-CBD02F98571D}"/>
                </a:ext>
              </a:extLst>
            </xdr:cNvPr>
            <xdr:cNvSpPr txBox="1"/>
          </xdr:nvSpPr>
          <xdr:spPr>
            <a:xfrm>
              <a:off x="1421323" y="15340215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24</xdr:row>
      <xdr:rowOff>0</xdr:rowOff>
    </xdr:from>
    <xdr:to>
      <xdr:col>24</xdr:col>
      <xdr:colOff>304800</xdr:colOff>
      <xdr:row>26</xdr:row>
      <xdr:rowOff>20743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7FBC514F-0190-4474-B24B-9394300FAF7B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4400550"/>
          <a:ext cx="304800" cy="306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923636</xdr:colOff>
      <xdr:row>3</xdr:row>
      <xdr:rowOff>179757</xdr:rowOff>
    </xdr:from>
    <xdr:to>
      <xdr:col>14</xdr:col>
      <xdr:colOff>59450</xdr:colOff>
      <xdr:row>4</xdr:row>
      <xdr:rowOff>458948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40B5CCAD-CEFB-4BD0-AC7C-5B58F04CB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636" y="608382"/>
          <a:ext cx="1459914" cy="498266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16</xdr:col>
      <xdr:colOff>0</xdr:colOff>
      <xdr:row>24</xdr:row>
      <xdr:rowOff>0</xdr:rowOff>
    </xdr:from>
    <xdr:to>
      <xdr:col>24</xdr:col>
      <xdr:colOff>304800</xdr:colOff>
      <xdr:row>26</xdr:row>
      <xdr:rowOff>20743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C7B15C03-3469-496D-A24D-845A9F9A7D5E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4400550"/>
          <a:ext cx="304800" cy="306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C2501098-DD26-43D4-A346-A35E35D30FE8}"/>
            </a:ext>
          </a:extLst>
        </xdr:cNvPr>
        <xdr:cNvSpPr>
          <a:spLocks noChangeAspect="1" noChangeArrowheads="1"/>
        </xdr:cNvSpPr>
      </xdr:nvSpPr>
      <xdr:spPr bwMode="auto">
        <a:xfrm>
          <a:off x="9239250" y="1285875"/>
          <a:ext cx="304800" cy="310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52917</xdr:rowOff>
    </xdr:from>
    <xdr:to>
      <xdr:col>14</xdr:col>
      <xdr:colOff>127000</xdr:colOff>
      <xdr:row>10</xdr:row>
      <xdr:rowOff>431799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4EABCB19-8EEA-420C-8B85-BE7A332ADC74}"/>
            </a:ext>
          </a:extLst>
        </xdr:cNvPr>
        <xdr:cNvSpPr/>
      </xdr:nvSpPr>
      <xdr:spPr>
        <a:xfrm>
          <a:off x="107950" y="1338792"/>
          <a:ext cx="10344150" cy="1502832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31745" name="Object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B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14</xdr:col>
      <xdr:colOff>16933</xdr:colOff>
      <xdr:row>10</xdr:row>
      <xdr:rowOff>372533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7C158025-19FD-463B-8BBE-E37D63F3C432}"/>
            </a:ext>
          </a:extLst>
        </xdr:cNvPr>
        <xdr:cNvSpPr txBox="1"/>
      </xdr:nvSpPr>
      <xdr:spPr>
        <a:xfrm>
          <a:off x="1828801" y="1429809"/>
          <a:ext cx="8513232" cy="135254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 b="1" u="none">
              <a:ln>
                <a:noFill/>
              </a:ln>
              <a:latin typeface="Georgia" panose="02040502050405020303" pitchFamily="18" charset="0"/>
            </a:rPr>
            <a:t>Udskudt orlov</a:t>
          </a:r>
          <a:r>
            <a:rPr lang="da-DK" sz="1200" b="1" u="none" baseline="0">
              <a:ln>
                <a:noFill/>
              </a:ln>
              <a:latin typeface="Georgia" panose="02040502050405020303" pitchFamily="18" charset="0"/>
            </a:rPr>
            <a:t> skal være afholdt inden barnet fylder 9 år. </a:t>
          </a:r>
          <a:br>
            <a:rPr lang="da-DK" sz="1200" b="1" u="none" baseline="0">
              <a:ln>
                <a:noFill/>
              </a:ln>
              <a:latin typeface="Georgia" panose="02040502050405020303" pitchFamily="18" charset="0"/>
            </a:rPr>
          </a:br>
          <a:endParaRPr lang="da-DK" sz="1200">
            <a:effectLst/>
          </a:endParaRPr>
        </a:p>
        <a:p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Hver forælder har ret til at udskyde op til 5 ugers barsel. </a:t>
          </a:r>
          <a:b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</a:b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Senest </a:t>
          </a:r>
          <a:r>
            <a:rPr lang="da-DK" sz="1200" baseline="0">
              <a:solidFill>
                <a:sysClr val="windowText" lastClr="000000"/>
              </a:solidFill>
              <a:latin typeface="Georgia" panose="02040502050405020303" pitchFamily="18" charset="0"/>
              <a:ea typeface="+mn-ea"/>
              <a:cs typeface="+mn-cs"/>
            </a:rPr>
            <a:t>8</a:t>
          </a:r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uger inden afholdelse, skal aftalen indgås med </a:t>
          </a:r>
          <a:r>
            <a:rPr lang="da-DK" sz="1200" baseline="0">
              <a:latin typeface="Georgia" panose="02040502050405020303" pitchFamily="18" charset="0"/>
            </a:rPr>
            <a:t>din nærmeste leder og efterfølgende sendes til Koncern HR.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Ved afholdelse af udskudt orlov, skal der vedlægges dokumentation for den resterende del af forældreorloven fra borger.dk. </a:t>
          </a: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50800</xdr:colOff>
      <xdr:row>29</xdr:row>
      <xdr:rowOff>42334</xdr:rowOff>
    </xdr:from>
    <xdr:to>
      <xdr:col>14</xdr:col>
      <xdr:colOff>84667</xdr:colOff>
      <xdr:row>31</xdr:row>
      <xdr:rowOff>1322916</xdr:rowOff>
    </xdr:to>
    <xdr:sp macro="" textlink="">
      <xdr:nvSpPr>
        <xdr:cNvPr id="8" name="Afrundet rektangel 11">
          <a:extLst>
            <a:ext uri="{FF2B5EF4-FFF2-40B4-BE49-F238E27FC236}">
              <a16:creationId xmlns:a16="http://schemas.microsoft.com/office/drawing/2014/main" id="{047010B3-3E08-4118-B2C1-D285419A21CC}"/>
            </a:ext>
          </a:extLst>
        </xdr:cNvPr>
        <xdr:cNvSpPr/>
      </xdr:nvSpPr>
      <xdr:spPr>
        <a:xfrm>
          <a:off x="107950" y="5100109"/>
          <a:ext cx="10301817" cy="262360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30</xdr:row>
          <xdr:rowOff>66675</xdr:rowOff>
        </xdr:from>
        <xdr:to>
          <xdr:col>1</xdr:col>
          <xdr:colOff>1295400</xdr:colOff>
          <xdr:row>31</xdr:row>
          <xdr:rowOff>400050</xdr:rowOff>
        </xdr:to>
        <xdr:sp macro="" textlink="">
          <xdr:nvSpPr>
            <xdr:cNvPr id="31746" name="Object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B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29</xdr:row>
      <xdr:rowOff>119061</xdr:rowOff>
    </xdr:from>
    <xdr:to>
      <xdr:col>13</xdr:col>
      <xdr:colOff>773906</xdr:colOff>
      <xdr:row>31</xdr:row>
      <xdr:rowOff>1166812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4510153-6667-4D19-96A3-E5D4A12D72D3}"/>
            </a:ext>
          </a:extLst>
        </xdr:cNvPr>
        <xdr:cNvSpPr txBox="1"/>
      </xdr:nvSpPr>
      <xdr:spPr>
        <a:xfrm>
          <a:off x="1807369" y="5176836"/>
          <a:ext cx="8205787" cy="2390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24 uger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Fraværsretten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Far: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16</xdr:col>
      <xdr:colOff>0</xdr:colOff>
      <xdr:row>9</xdr:row>
      <xdr:rowOff>0</xdr:rowOff>
    </xdr:from>
    <xdr:to>
      <xdr:col>24</xdr:col>
      <xdr:colOff>304800</xdr:colOff>
      <xdr:row>10</xdr:row>
      <xdr:rowOff>38099</xdr:rowOff>
    </xdr:to>
    <xdr:sp macro="" textlink="">
      <xdr:nvSpPr>
        <xdr:cNvPr id="10" name="AutoShape 85" descr="Billedresultat for region sjælland logo">
          <a:extLst>
            <a:ext uri="{FF2B5EF4-FFF2-40B4-BE49-F238E27FC236}">
              <a16:creationId xmlns:a16="http://schemas.microsoft.com/office/drawing/2014/main" id="{1671CB3E-3749-4411-A149-03BAFC6633FA}"/>
            </a:ext>
          </a:extLst>
        </xdr:cNvPr>
        <xdr:cNvSpPr>
          <a:spLocks noChangeAspect="1" noChangeArrowheads="1"/>
        </xdr:cNvSpPr>
      </xdr:nvSpPr>
      <xdr:spPr bwMode="auto">
        <a:xfrm>
          <a:off x="10477500" y="2143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57</xdr:row>
      <xdr:rowOff>47626</xdr:rowOff>
    </xdr:from>
    <xdr:to>
      <xdr:col>14</xdr:col>
      <xdr:colOff>110065</xdr:colOff>
      <xdr:row>57</xdr:row>
      <xdr:rowOff>1286934</xdr:rowOff>
    </xdr:to>
    <xdr:sp macro="" textlink="">
      <xdr:nvSpPr>
        <xdr:cNvPr id="11" name="Afrundet rektangel 16">
          <a:extLst>
            <a:ext uri="{FF2B5EF4-FFF2-40B4-BE49-F238E27FC236}">
              <a16:creationId xmlns:a16="http://schemas.microsoft.com/office/drawing/2014/main" id="{BF7FA62B-B332-4EC4-902B-C6A6E4EF7258}"/>
            </a:ext>
          </a:extLst>
        </xdr:cNvPr>
        <xdr:cNvSpPr/>
      </xdr:nvSpPr>
      <xdr:spPr>
        <a:xfrm>
          <a:off x="116680" y="7858125"/>
          <a:ext cx="10318485" cy="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57</xdr:row>
      <xdr:rowOff>135467</xdr:rowOff>
    </xdr:from>
    <xdr:to>
      <xdr:col>13</xdr:col>
      <xdr:colOff>624946</xdr:colOff>
      <xdr:row>57</xdr:row>
      <xdr:rowOff>1143000</xdr:rowOff>
    </xdr:to>
    <xdr:sp macro="" textlink="">
      <xdr:nvSpPr>
        <xdr:cNvPr id="12" name="Tekstfelt 11">
          <a:extLst>
            <a:ext uri="{FF2B5EF4-FFF2-40B4-BE49-F238E27FC236}">
              <a16:creationId xmlns:a16="http://schemas.microsoft.com/office/drawing/2014/main" id="{002FFA18-CD65-4EC5-8229-444505BFCACC}"/>
            </a:ext>
          </a:extLst>
        </xdr:cNvPr>
        <xdr:cNvSpPr txBox="1"/>
      </xdr:nvSpPr>
      <xdr:spPr>
        <a:xfrm>
          <a:off x="1563158" y="7858125"/>
          <a:ext cx="8301038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xdr:twoCellAnchor>
    <xdr:from>
      <xdr:col>1</xdr:col>
      <xdr:colOff>59267</xdr:colOff>
      <xdr:row>63</xdr:row>
      <xdr:rowOff>50799</xdr:rowOff>
    </xdr:from>
    <xdr:to>
      <xdr:col>14</xdr:col>
      <xdr:colOff>109802</xdr:colOff>
      <xdr:row>65</xdr:row>
      <xdr:rowOff>2751666</xdr:rowOff>
    </xdr:to>
    <xdr:sp macro="" textlink="">
      <xdr:nvSpPr>
        <xdr:cNvPr id="13" name="Afrundet rektangel 19">
          <a:extLst>
            <a:ext uri="{FF2B5EF4-FFF2-40B4-BE49-F238E27FC236}">
              <a16:creationId xmlns:a16="http://schemas.microsoft.com/office/drawing/2014/main" id="{57296204-7884-463B-B3DF-31BDD3CBF695}"/>
            </a:ext>
          </a:extLst>
        </xdr:cNvPr>
        <xdr:cNvSpPr/>
      </xdr:nvSpPr>
      <xdr:spPr>
        <a:xfrm>
          <a:off x="116417" y="7858125"/>
          <a:ext cx="10318485" cy="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1363134</xdr:colOff>
      <xdr:row>63</xdr:row>
      <xdr:rowOff>177800</xdr:rowOff>
    </xdr:from>
    <xdr:to>
      <xdr:col>13</xdr:col>
      <xdr:colOff>872067</xdr:colOff>
      <xdr:row>65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kstfelt 13">
              <a:extLst>
                <a:ext uri="{FF2B5EF4-FFF2-40B4-BE49-F238E27FC236}">
                  <a16:creationId xmlns:a16="http://schemas.microsoft.com/office/drawing/2014/main" id="{6B29C25A-D3E8-4921-AC33-14735768A294}"/>
                </a:ext>
              </a:extLst>
            </xdr:cNvPr>
            <xdr:cNvSpPr txBox="1"/>
          </xdr:nvSpPr>
          <xdr:spPr>
            <a:xfrm>
              <a:off x="1420284" y="7858125"/>
              <a:ext cx="8691033" cy="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4" name="Tekstfelt 13">
              <a:extLst>
                <a:ext uri="{FF2B5EF4-FFF2-40B4-BE49-F238E27FC236}">
                  <a16:creationId xmlns:a16="http://schemas.microsoft.com/office/drawing/2014/main" id="{6B29C25A-D3E8-4921-AC33-14735768A294}"/>
                </a:ext>
              </a:extLst>
            </xdr:cNvPr>
            <xdr:cNvSpPr txBox="1"/>
          </xdr:nvSpPr>
          <xdr:spPr>
            <a:xfrm>
              <a:off x="1420284" y="7858125"/>
              <a:ext cx="8691033" cy="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>
    <xdr:from>
      <xdr:col>1</xdr:col>
      <xdr:colOff>59266</xdr:colOff>
      <xdr:row>38</xdr:row>
      <xdr:rowOff>42334</xdr:rowOff>
    </xdr:from>
    <xdr:to>
      <xdr:col>14</xdr:col>
      <xdr:colOff>93133</xdr:colOff>
      <xdr:row>38</xdr:row>
      <xdr:rowOff>990600</xdr:rowOff>
    </xdr:to>
    <xdr:sp macro="" textlink="">
      <xdr:nvSpPr>
        <xdr:cNvPr id="15" name="Afrundet rektangel 11">
          <a:extLst>
            <a:ext uri="{FF2B5EF4-FFF2-40B4-BE49-F238E27FC236}">
              <a16:creationId xmlns:a16="http://schemas.microsoft.com/office/drawing/2014/main" id="{34BE2662-7B1D-4AE3-8F71-248C06FC5606}"/>
            </a:ext>
          </a:extLst>
        </xdr:cNvPr>
        <xdr:cNvSpPr/>
      </xdr:nvSpPr>
      <xdr:spPr>
        <a:xfrm>
          <a:off x="116416" y="7820025"/>
          <a:ext cx="10301817" cy="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/>
            <a:t>xc</a:t>
          </a:r>
        </a:p>
      </xdr:txBody>
    </xdr:sp>
    <xdr:clientData/>
  </xdr:twoCellAnchor>
  <xdr:twoCellAnchor>
    <xdr:from>
      <xdr:col>1</xdr:col>
      <xdr:colOff>1659466</xdr:colOff>
      <xdr:row>38</xdr:row>
      <xdr:rowOff>135467</xdr:rowOff>
    </xdr:from>
    <xdr:to>
      <xdr:col>13</xdr:col>
      <xdr:colOff>778934</xdr:colOff>
      <xdr:row>38</xdr:row>
      <xdr:rowOff>897467</xdr:rowOff>
    </xdr:to>
    <xdr:sp macro="" textlink="">
      <xdr:nvSpPr>
        <xdr:cNvPr id="16" name="Tekstfelt 15">
          <a:extLst>
            <a:ext uri="{FF2B5EF4-FFF2-40B4-BE49-F238E27FC236}">
              <a16:creationId xmlns:a16="http://schemas.microsoft.com/office/drawing/2014/main" id="{FB0C2002-289A-4EE7-B240-D03E780B1AC2}"/>
            </a:ext>
          </a:extLst>
        </xdr:cNvPr>
        <xdr:cNvSpPr txBox="1"/>
      </xdr:nvSpPr>
      <xdr:spPr>
        <a:xfrm>
          <a:off x="1716616" y="7820025"/>
          <a:ext cx="8301568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>
              <a:latin typeface="Georgia" panose="02040502050405020303" pitchFamily="18" charset="0"/>
            </a:rPr>
            <a:t>Hvis</a:t>
          </a:r>
          <a:r>
            <a:rPr lang="da-DK" sz="1100" baseline="0">
              <a:latin typeface="Georgia" panose="02040502050405020303" pitchFamily="18" charset="0"/>
            </a:rPr>
            <a:t> begge forældre er lønmodtager, har mor en fraværsret på 42 uger. </a:t>
          </a:r>
        </a:p>
        <a:p>
          <a:r>
            <a:rPr lang="da-DK" sz="1100" baseline="0">
              <a:latin typeface="Georgia" panose="02040502050405020303" pitchFamily="18" charset="0"/>
            </a:rPr>
            <a:t>Såfremt far/medmor er selvstændig, ledig eller studerende og har overført 22 orlovsuger til mor, er fraværsretten 46 uger. </a:t>
          </a:r>
        </a:p>
        <a:p>
          <a:endParaRPr lang="da-DK" sz="1100" baseline="0">
            <a:latin typeface="Georgia" panose="02040502050405020303" pitchFamily="18" charset="0"/>
          </a:endParaRPr>
        </a:p>
        <a:p>
          <a:r>
            <a:rPr lang="da-DK" sz="1100" baseline="0">
              <a:latin typeface="Georgia" panose="02040502050405020303" pitchFamily="18" charset="0"/>
            </a:rPr>
            <a:t>Hvis mor afholder 26 uger med løn og 11 uger på dagpenge,  vil der herefter være henholdsvis 5 eller 9 ugers fraværsret.</a:t>
          </a:r>
        </a:p>
        <a:p>
          <a:endParaRPr lang="da-DK" sz="1100" baseline="0">
            <a:latin typeface="Georgia" panose="02040502050405020303" pitchFamily="18" charset="0"/>
          </a:endParaRPr>
        </a:p>
        <a:p>
          <a:endParaRPr lang="da-DK" sz="11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2</xdr:col>
      <xdr:colOff>137583</xdr:colOff>
      <xdr:row>29</xdr:row>
      <xdr:rowOff>677334</xdr:rowOff>
    </xdr:from>
    <xdr:to>
      <xdr:col>11</xdr:col>
      <xdr:colOff>255535</xdr:colOff>
      <xdr:row>31</xdr:row>
      <xdr:rowOff>590089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id="{5A927225-0FDA-434C-9C5C-48465460C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8808" y="5735109"/>
          <a:ext cx="5895394" cy="1255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41</xdr:row>
      <xdr:rowOff>0</xdr:rowOff>
    </xdr:from>
    <xdr:to>
      <xdr:col>22</xdr:col>
      <xdr:colOff>304800</xdr:colOff>
      <xdr:row>41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00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923636</xdr:colOff>
      <xdr:row>3</xdr:row>
      <xdr:rowOff>179757</xdr:rowOff>
    </xdr:from>
    <xdr:to>
      <xdr:col>13</xdr:col>
      <xdr:colOff>59450</xdr:colOff>
      <xdr:row>4</xdr:row>
      <xdr:rowOff>458948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564" y="613866"/>
          <a:ext cx="1467187" cy="491628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41</xdr:row>
      <xdr:rowOff>0</xdr:rowOff>
    </xdr:from>
    <xdr:to>
      <xdr:col>22</xdr:col>
      <xdr:colOff>304800</xdr:colOff>
      <xdr:row>41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00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77350" y="1285875"/>
          <a:ext cx="30480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7950" y="1338793"/>
          <a:ext cx="10382250" cy="1303865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8" name="Tekstfel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828801" y="1429809"/>
          <a:ext cx="8551332" cy="1157816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>
              <a:latin typeface="Georgia" panose="02040502050405020303" pitchFamily="18" charset="0"/>
            </a:rPr>
            <a:t>Fordelingen af ret til barselsdagpenge: </a:t>
          </a:r>
          <a:r>
            <a:rPr lang="da-DK" sz="1200" b="1" u="sng">
              <a:latin typeface="Georgia" panose="02040502050405020303" pitchFamily="18" charset="0"/>
            </a:rPr>
            <a:t>24 uger til mor og 24 uger til far/medmor.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29</xdr:row>
      <xdr:rowOff>56092</xdr:rowOff>
    </xdr:from>
    <xdr:to>
      <xdr:col>13</xdr:col>
      <xdr:colOff>93133</xdr:colOff>
      <xdr:row>41</xdr:row>
      <xdr:rowOff>778934</xdr:rowOff>
    </xdr:to>
    <xdr:sp macro="" textlink="">
      <xdr:nvSpPr>
        <xdr:cNvPr id="9" name="Afrundet rektangel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8587" y="4275667"/>
          <a:ext cx="10327746" cy="1503892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29</xdr:row>
      <xdr:rowOff>93135</xdr:rowOff>
    </xdr:from>
    <xdr:to>
      <xdr:col>12</xdr:col>
      <xdr:colOff>1007534</xdr:colOff>
      <xdr:row>41</xdr:row>
      <xdr:rowOff>753535</xdr:rowOff>
    </xdr:to>
    <xdr:sp macro="" textlink="">
      <xdr:nvSpPr>
        <xdr:cNvPr id="10" name="Tekstfel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773767" y="4351868"/>
          <a:ext cx="8750300" cy="17018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Fordeling af orlov </a:t>
          </a:r>
          <a:r>
            <a:rPr lang="da-DK" sz="1200" u="sng">
              <a:latin typeface="Georgia" panose="02040502050405020303" pitchFamily="18" charset="0"/>
            </a:rPr>
            <a:t>med lønret</a:t>
          </a:r>
          <a:r>
            <a:rPr lang="da-DK" sz="1200">
              <a:latin typeface="Georgia" panose="02040502050405020303" pitchFamily="18" charset="0"/>
            </a:rPr>
            <a:t>: </a:t>
          </a:r>
          <a:r>
            <a:rPr lang="da-DK" sz="1200" b="1" u="none">
              <a:latin typeface="Georgia" panose="02040502050405020303" pitchFamily="18" charset="0"/>
            </a:rPr>
            <a:t>Mor: 20 uger - Far/medmor: </a:t>
          </a:r>
          <a:r>
            <a:rPr lang="da-DK" sz="1200" b="1" u="none" baseline="0">
              <a:latin typeface="Georgia" panose="02040502050405020303" pitchFamily="18" charset="0"/>
            </a:rPr>
            <a:t>12 uger </a:t>
          </a:r>
          <a:r>
            <a:rPr lang="da-DK" sz="1200" b="1" u="none">
              <a:latin typeface="Georgia" panose="02040502050405020303" pitchFamily="18" charset="0"/>
            </a:rPr>
            <a:t>- Fælles: 6 uger hvis barnet er født før d. 1.4.2026 eller 8 uger hvis barnet er født fra d. 1.4.2026</a:t>
          </a:r>
          <a:endParaRPr lang="da-DK" sz="120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Hvis begge</a:t>
          </a:r>
          <a:r>
            <a:rPr lang="da-DK" sz="1200" baseline="0">
              <a:latin typeface="Georgia" panose="02040502050405020303" pitchFamily="18" charset="0"/>
            </a:rPr>
            <a:t> forældre er regionalt ansat: </a:t>
          </a:r>
        </a:p>
        <a:p>
          <a:r>
            <a:rPr lang="da-DK" sz="1200" baseline="0">
              <a:latin typeface="Georgia" panose="02040502050405020303" pitchFamily="18" charset="0"/>
            </a:rPr>
            <a:t>De 6/8 fælles orlovsuger kan deles mellem forældrene eller afholdes helt af den ene.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aseline="0">
              <a:latin typeface="Georgia" panose="02040502050405020303" pitchFamily="18" charset="0"/>
            </a:rPr>
            <a:t>Hvis begge forældre </a:t>
          </a:r>
          <a:r>
            <a:rPr lang="da-DK" sz="1200" b="1" u="none" baseline="0">
              <a:latin typeface="Georgia" panose="02040502050405020303" pitchFamily="18" charset="0"/>
            </a:rPr>
            <a:t>ikke </a:t>
          </a:r>
          <a:r>
            <a:rPr lang="da-DK" sz="1200" baseline="0">
              <a:latin typeface="Georgia" panose="02040502050405020303" pitchFamily="18" charset="0"/>
            </a:rPr>
            <a:t>er regionalt ansat:</a:t>
          </a:r>
        </a:p>
        <a:p>
          <a:r>
            <a:rPr lang="da-DK" sz="1200" baseline="0">
              <a:latin typeface="Georgia" panose="02040502050405020303" pitchFamily="18" charset="0"/>
            </a:rPr>
            <a:t>Mor kan afholde alle 6/8 uger med løn. I dette tilfælde skal der </a:t>
          </a:r>
          <a:r>
            <a:rPr lang="da-DK" sz="1200" b="1" baseline="0">
              <a:latin typeface="Georgia" panose="02040502050405020303" pitchFamily="18" charset="0"/>
            </a:rPr>
            <a:t>overføres 2/4 orlovsuger fra far/medmor. </a:t>
          </a:r>
        </a:p>
        <a:p>
          <a:r>
            <a:rPr lang="da-DK" sz="1200" b="0" u="none">
              <a:latin typeface="Georgia" panose="02040502050405020303" pitchFamily="18" charset="0"/>
            </a:rPr>
            <a:t>Dokumentation fra</a:t>
          </a:r>
          <a:r>
            <a:rPr lang="da-DK" sz="1200" b="0" u="none" baseline="0">
              <a:latin typeface="Georgia" panose="02040502050405020303" pitchFamily="18" charset="0"/>
            </a:rPr>
            <a:t> Borger.dk </a:t>
          </a:r>
          <a:r>
            <a:rPr lang="da-DK" sz="1200" b="0" u="sng" baseline="0">
              <a:latin typeface="Georgia" panose="02040502050405020303" pitchFamily="18" charset="0"/>
            </a:rPr>
            <a:t>skal</a:t>
          </a:r>
          <a:r>
            <a:rPr lang="da-DK" sz="1200" b="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="0" u="none">
            <a:latin typeface="Georgia" panose="02040502050405020303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29</xdr:row>
          <xdr:rowOff>371475</xdr:rowOff>
        </xdr:from>
        <xdr:to>
          <xdr:col>1</xdr:col>
          <xdr:colOff>1200150</xdr:colOff>
          <xdr:row>41</xdr:row>
          <xdr:rowOff>209550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59</xdr:row>
      <xdr:rowOff>42334</xdr:rowOff>
    </xdr:from>
    <xdr:to>
      <xdr:col>13</xdr:col>
      <xdr:colOff>84667</xdr:colOff>
      <xdr:row>61</xdr:row>
      <xdr:rowOff>1322916</xdr:rowOff>
    </xdr:to>
    <xdr:sp macro="" textlink="">
      <xdr:nvSpPr>
        <xdr:cNvPr id="12" name="Afrundet rektange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7950" y="8071909"/>
          <a:ext cx="10339917" cy="262360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60</xdr:row>
          <xdr:rowOff>66675</xdr:rowOff>
        </xdr:from>
        <xdr:to>
          <xdr:col>1</xdr:col>
          <xdr:colOff>1295400</xdr:colOff>
          <xdr:row>61</xdr:row>
          <xdr:rowOff>400050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59</xdr:row>
      <xdr:rowOff>119061</xdr:rowOff>
    </xdr:from>
    <xdr:to>
      <xdr:col>12</xdr:col>
      <xdr:colOff>773906</xdr:colOff>
      <xdr:row>61</xdr:row>
      <xdr:rowOff>1166812</xdr:rowOff>
    </xdr:to>
    <xdr:sp macro="" textlink="">
      <xdr:nvSpPr>
        <xdr:cNvPr id="14" name="Tekstfel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807369" y="8148636"/>
          <a:ext cx="8243887" cy="23907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24 uger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Fraværsretten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Far: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22</xdr:col>
      <xdr:colOff>304800</xdr:colOff>
      <xdr:row>10</xdr:row>
      <xdr:rowOff>38099</xdr:rowOff>
    </xdr:to>
    <xdr:sp macro="" textlink="">
      <xdr:nvSpPr>
        <xdr:cNvPr id="16" name="AutoShape 85" descr="Billedresultat for region sjælland logo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2143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87</xdr:row>
      <xdr:rowOff>47626</xdr:rowOff>
    </xdr:from>
    <xdr:to>
      <xdr:col>13</xdr:col>
      <xdr:colOff>110065</xdr:colOff>
      <xdr:row>87</xdr:row>
      <xdr:rowOff>1286934</xdr:rowOff>
    </xdr:to>
    <xdr:sp macro="" textlink="">
      <xdr:nvSpPr>
        <xdr:cNvPr id="17" name="Afrundet rektange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6680" y="14230351"/>
          <a:ext cx="10356585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87</xdr:row>
      <xdr:rowOff>135467</xdr:rowOff>
    </xdr:from>
    <xdr:to>
      <xdr:col>12</xdr:col>
      <xdr:colOff>624946</xdr:colOff>
      <xdr:row>87</xdr:row>
      <xdr:rowOff>1143000</xdr:rowOff>
    </xdr:to>
    <xdr:sp macro="" textlink="">
      <xdr:nvSpPr>
        <xdr:cNvPr id="18" name="Tekstfelt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563158" y="14318192"/>
          <a:ext cx="8339138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87</xdr:row>
          <xdr:rowOff>200025</xdr:rowOff>
        </xdr:from>
        <xdr:to>
          <xdr:col>1</xdr:col>
          <xdr:colOff>1200150</xdr:colOff>
          <xdr:row>87</xdr:row>
          <xdr:rowOff>1047750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59267</xdr:colOff>
      <xdr:row>94</xdr:row>
      <xdr:rowOff>50799</xdr:rowOff>
    </xdr:from>
    <xdr:to>
      <xdr:col>13</xdr:col>
      <xdr:colOff>109802</xdr:colOff>
      <xdr:row>96</xdr:row>
      <xdr:rowOff>2751666</xdr:rowOff>
    </xdr:to>
    <xdr:sp macro="" textlink="">
      <xdr:nvSpPr>
        <xdr:cNvPr id="20" name="Afrundet rektangel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16417" y="16300449"/>
          <a:ext cx="1035658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95</xdr:row>
          <xdr:rowOff>38100</xdr:rowOff>
        </xdr:from>
        <xdr:to>
          <xdr:col>1</xdr:col>
          <xdr:colOff>1076325</xdr:colOff>
          <xdr:row>96</xdr:row>
          <xdr:rowOff>800100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94</xdr:row>
      <xdr:rowOff>177800</xdr:rowOff>
    </xdr:from>
    <xdr:to>
      <xdr:col>12</xdr:col>
      <xdr:colOff>872067</xdr:colOff>
      <xdr:row>96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kstfelt 21">
              <a:extLst>
                <a:ext uri="{FF2B5EF4-FFF2-40B4-BE49-F238E27FC236}">
                  <a16:creationId xmlns:a16="http://schemas.microsoft.com/office/drawing/2014/main" id="{00000000-0008-0000-0100-000016000000}"/>
                </a:ext>
              </a:extLst>
            </xdr:cNvPr>
            <xdr:cNvSpPr txBox="1"/>
          </xdr:nvSpPr>
          <xdr:spPr>
            <a:xfrm>
              <a:off x="1420284" y="16427450"/>
              <a:ext cx="8729133" cy="27051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22" name="Tekstfelt 21"/>
            <xdr:cNvSpPr txBox="1"/>
          </xdr:nvSpPr>
          <xdr:spPr>
            <a:xfrm>
              <a:off x="1420284" y="16427450"/>
              <a:ext cx="8729133" cy="27051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>
    <xdr:from>
      <xdr:col>1</xdr:col>
      <xdr:colOff>59266</xdr:colOff>
      <xdr:row>68</xdr:row>
      <xdr:rowOff>42334</xdr:rowOff>
    </xdr:from>
    <xdr:to>
      <xdr:col>13</xdr:col>
      <xdr:colOff>93133</xdr:colOff>
      <xdr:row>68</xdr:row>
      <xdr:rowOff>990600</xdr:rowOff>
    </xdr:to>
    <xdr:sp macro="" textlink="">
      <xdr:nvSpPr>
        <xdr:cNvPr id="7" name="Afrundet rektangel 11">
          <a:extLst>
            <a:ext uri="{FF2B5EF4-FFF2-40B4-BE49-F238E27FC236}">
              <a16:creationId xmlns:a16="http://schemas.microsoft.com/office/drawing/2014/main" id="{C0C4B62D-7E07-4D75-A772-AF87EAA0B4E3}"/>
            </a:ext>
          </a:extLst>
        </xdr:cNvPr>
        <xdr:cNvSpPr/>
      </xdr:nvSpPr>
      <xdr:spPr>
        <a:xfrm>
          <a:off x="118533" y="11768667"/>
          <a:ext cx="10600267" cy="948266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a-DK" sz="1100"/>
            <a:t>xc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68</xdr:row>
          <xdr:rowOff>85725</xdr:rowOff>
        </xdr:from>
        <xdr:to>
          <xdr:col>1</xdr:col>
          <xdr:colOff>1247775</xdr:colOff>
          <xdr:row>68</xdr:row>
          <xdr:rowOff>933450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1659466</xdr:colOff>
      <xdr:row>68</xdr:row>
      <xdr:rowOff>135467</xdr:rowOff>
    </xdr:from>
    <xdr:to>
      <xdr:col>12</xdr:col>
      <xdr:colOff>778934</xdr:colOff>
      <xdr:row>68</xdr:row>
      <xdr:rowOff>897467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428351DB-D740-4B44-B5AF-1BA85AE32DA1}"/>
            </a:ext>
          </a:extLst>
        </xdr:cNvPr>
        <xdr:cNvSpPr txBox="1"/>
      </xdr:nvSpPr>
      <xdr:spPr>
        <a:xfrm>
          <a:off x="1718733" y="11861800"/>
          <a:ext cx="8576734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>
              <a:latin typeface="Georgia" panose="02040502050405020303" pitchFamily="18" charset="0"/>
            </a:rPr>
            <a:t>Hvis</a:t>
          </a:r>
          <a:r>
            <a:rPr lang="da-DK" sz="1100" baseline="0">
              <a:latin typeface="Georgia" panose="02040502050405020303" pitchFamily="18" charset="0"/>
            </a:rPr>
            <a:t> begge forældre er lønmodtager, har mor en fraværsret på 42 uger. </a:t>
          </a:r>
        </a:p>
        <a:p>
          <a:r>
            <a:rPr lang="da-DK" sz="1100" baseline="0">
              <a:latin typeface="Georgia" panose="02040502050405020303" pitchFamily="18" charset="0"/>
            </a:rPr>
            <a:t>Såfremt far/medmor er selvstændig, ledig eller studerende og har overført 22 orlovsuger til mor, er fraværsretten 46 uger. </a:t>
          </a:r>
        </a:p>
        <a:p>
          <a:endParaRPr lang="da-DK" sz="1100" baseline="0">
            <a:latin typeface="Georgia" panose="02040502050405020303" pitchFamily="18" charset="0"/>
          </a:endParaRPr>
        </a:p>
        <a:p>
          <a:r>
            <a:rPr lang="da-DK" sz="1100" baseline="0">
              <a:latin typeface="Georgia" panose="02040502050405020303" pitchFamily="18" charset="0"/>
            </a:rPr>
            <a:t>Hvis mor afholder 28 uger med løn og 9 uger på dagpenge,  vil der herefter være henholdsvis 3 eller 7 ugers fraværsret.</a:t>
          </a:r>
        </a:p>
        <a:p>
          <a:endParaRPr lang="da-DK" sz="1100" baseline="0">
            <a:latin typeface="Georgia" panose="02040502050405020303" pitchFamily="18" charset="0"/>
          </a:endParaRPr>
        </a:p>
        <a:p>
          <a:endParaRPr lang="da-DK" sz="11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2</xdr:col>
      <xdr:colOff>124618</xdr:colOff>
      <xdr:row>59</xdr:row>
      <xdr:rowOff>684294</xdr:rowOff>
    </xdr:from>
    <xdr:to>
      <xdr:col>10</xdr:col>
      <xdr:colOff>29263</xdr:colOff>
      <xdr:row>61</xdr:row>
      <xdr:rowOff>610385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2E60D795-A297-BB97-0B23-4CB205BFB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4785" y="8907544"/>
          <a:ext cx="5939632" cy="1270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42</xdr:row>
      <xdr:rowOff>0</xdr:rowOff>
    </xdr:from>
    <xdr:to>
      <xdr:col>22</xdr:col>
      <xdr:colOff>304800</xdr:colOff>
      <xdr:row>42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895927</xdr:colOff>
      <xdr:row>3</xdr:row>
      <xdr:rowOff>179709</xdr:rowOff>
    </xdr:from>
    <xdr:to>
      <xdr:col>13</xdr:col>
      <xdr:colOff>55640</xdr:colOff>
      <xdr:row>4</xdr:row>
      <xdr:rowOff>473899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3855" y="613818"/>
          <a:ext cx="1494896" cy="50091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42</xdr:row>
      <xdr:rowOff>0</xdr:rowOff>
    </xdr:from>
    <xdr:to>
      <xdr:col>22</xdr:col>
      <xdr:colOff>304800</xdr:colOff>
      <xdr:row>42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19050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Fordelingen af ret til barselsdagpenge: </a:t>
          </a:r>
          <a:r>
            <a:rPr lang="da-DK" sz="1200" b="1" u="sng">
              <a:latin typeface="Georgia" panose="02040502050405020303" pitchFamily="18" charset="0"/>
            </a:rPr>
            <a:t>24 uger til mor og 24 uger til far/medmor.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31</xdr:row>
      <xdr:rowOff>56092</xdr:rowOff>
    </xdr:from>
    <xdr:to>
      <xdr:col>13</xdr:col>
      <xdr:colOff>93133</xdr:colOff>
      <xdr:row>42</xdr:row>
      <xdr:rowOff>778934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29626" y="4237394"/>
          <a:ext cx="10287914" cy="151255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1714501</xdr:colOff>
      <xdr:row>31</xdr:row>
      <xdr:rowOff>95249</xdr:rowOff>
    </xdr:from>
    <xdr:to>
      <xdr:col>12</xdr:col>
      <xdr:colOff>990601</xdr:colOff>
      <xdr:row>42</xdr:row>
      <xdr:rowOff>635000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773768" y="4353982"/>
          <a:ext cx="8733366" cy="1521885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>
              <a:latin typeface="Georgia" panose="02040502050405020303" pitchFamily="18" charset="0"/>
            </a:rPr>
            <a:t>Fordeling af orlov </a:t>
          </a:r>
          <a:r>
            <a:rPr lang="da-DK" sz="1100" u="sng">
              <a:latin typeface="Georgia" panose="02040502050405020303" pitchFamily="18" charset="0"/>
            </a:rPr>
            <a:t>med lønret</a:t>
          </a:r>
          <a:r>
            <a:rPr lang="da-DK" sz="1100">
              <a:latin typeface="Georgia" panose="02040502050405020303" pitchFamily="18" charset="0"/>
            </a:rPr>
            <a:t>: </a:t>
          </a:r>
          <a:r>
            <a:rPr lang="da-DK" sz="1100" b="1" u="none">
              <a:latin typeface="Georgia" panose="02040502050405020303" pitchFamily="18" charset="0"/>
            </a:rPr>
            <a:t>Mor: 20 uger - Far/medmor: </a:t>
          </a:r>
          <a:r>
            <a:rPr lang="da-DK" sz="1100" b="1" u="none" baseline="0">
              <a:latin typeface="Georgia" panose="02040502050405020303" pitchFamily="18" charset="0"/>
            </a:rPr>
            <a:t>12 uger </a:t>
          </a:r>
          <a:r>
            <a:rPr lang="da-DK" sz="1100" b="1" u="none">
              <a:latin typeface="Georgia" panose="02040502050405020303" pitchFamily="18" charset="0"/>
            </a:rPr>
            <a:t>- Fælles: 6 uger hvis barnet er født før</a:t>
          </a:r>
          <a:r>
            <a:rPr lang="da-DK" sz="1100" b="1" u="none" baseline="0">
              <a:latin typeface="Georgia" panose="02040502050405020303" pitchFamily="18" charset="0"/>
            </a:rPr>
            <a:t> d. 1.4.2026 eller </a:t>
          </a:r>
          <a:r>
            <a:rPr lang="da-DK" sz="1100" b="1" u="none">
              <a:latin typeface="Georgia" panose="02040502050405020303" pitchFamily="18" charset="0"/>
            </a:rPr>
            <a:t>8 uger hvis barnet er født fra d. 1.4.2026</a:t>
          </a:r>
          <a:endParaRPr lang="da-DK" sz="1100">
            <a:latin typeface="Georgia" panose="02040502050405020303" pitchFamily="18" charset="0"/>
          </a:endParaRPr>
        </a:p>
        <a:p>
          <a:endParaRPr lang="da-DK" sz="1100">
            <a:latin typeface="Georgia" panose="02040502050405020303" pitchFamily="18" charset="0"/>
          </a:endParaRP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begge forældre er regionalt ansat: 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 6/8 fælles orlovsuger kan deles mellem forældrene eller afholdes helt af den ene. </a:t>
          </a:r>
          <a:b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</a:br>
          <a:endParaRPr lang="da-DK" sz="110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begge forældre </a:t>
          </a:r>
          <a:r>
            <a:rPr lang="da-DK" sz="1100" b="1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ikke</a:t>
          </a:r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er regionalt ansat: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Far</a:t>
          </a:r>
          <a:r>
            <a:rPr lang="da-DK" sz="11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</a:t>
          </a:r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kan afholde alle 6/8 uger med løn. 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Dokumentation fra Borger.dk skal vedlægges og medsendes, hvis far holder mere end de 11 øremærkede</a:t>
          </a:r>
          <a:r>
            <a:rPr lang="da-DK" sz="11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</a:t>
          </a:r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orlovsuger</a:t>
          </a:r>
          <a:r>
            <a:rPr lang="da-DK" sz="11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.</a:t>
          </a:r>
          <a:endParaRPr lang="da-DK" sz="110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31</xdr:row>
          <xdr:rowOff>371475</xdr:rowOff>
        </xdr:from>
        <xdr:to>
          <xdr:col>1</xdr:col>
          <xdr:colOff>1200150</xdr:colOff>
          <xdr:row>42</xdr:row>
          <xdr:rowOff>276225</xdr:rowOff>
        </xdr:to>
        <xdr:sp macro="" textlink="">
          <xdr:nvSpPr>
            <xdr:cNvPr id="11266" name="Object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60</xdr:row>
      <xdr:rowOff>42334</xdr:rowOff>
    </xdr:from>
    <xdr:to>
      <xdr:col>13</xdr:col>
      <xdr:colOff>84667</xdr:colOff>
      <xdr:row>62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08989" y="7997614"/>
          <a:ext cx="10300085" cy="261893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61</xdr:row>
          <xdr:rowOff>66675</xdr:rowOff>
        </xdr:from>
        <xdr:to>
          <xdr:col>1</xdr:col>
          <xdr:colOff>1295400</xdr:colOff>
          <xdr:row>62</xdr:row>
          <xdr:rowOff>400050</xdr:rowOff>
        </xdr:to>
        <xdr:sp macro="" textlink="">
          <xdr:nvSpPr>
            <xdr:cNvPr id="11267" name="Object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60</xdr:row>
      <xdr:rowOff>119061</xdr:rowOff>
    </xdr:from>
    <xdr:to>
      <xdr:col>12</xdr:col>
      <xdr:colOff>773906</xdr:colOff>
      <xdr:row>62</xdr:row>
      <xdr:rowOff>1166812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808408" y="8074341"/>
          <a:ext cx="8209251" cy="238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24 uger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Fraværsrettet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Far: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22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88</xdr:row>
      <xdr:rowOff>47626</xdr:rowOff>
    </xdr:from>
    <xdr:to>
      <xdr:col>13</xdr:col>
      <xdr:colOff>110065</xdr:colOff>
      <xdr:row>88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7719" y="14004695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88</xdr:row>
      <xdr:rowOff>135467</xdr:rowOff>
    </xdr:from>
    <xdr:to>
      <xdr:col>12</xdr:col>
      <xdr:colOff>624946</xdr:colOff>
      <xdr:row>88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564197" y="14092536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88</xdr:row>
          <xdr:rowOff>200025</xdr:rowOff>
        </xdr:from>
        <xdr:to>
          <xdr:col>1</xdr:col>
          <xdr:colOff>1200150</xdr:colOff>
          <xdr:row>88</xdr:row>
          <xdr:rowOff>1047750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95</xdr:row>
      <xdr:rowOff>63499</xdr:rowOff>
    </xdr:from>
    <xdr:to>
      <xdr:col>13</xdr:col>
      <xdr:colOff>101335</xdr:colOff>
      <xdr:row>97</xdr:row>
      <xdr:rowOff>2764366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4300" y="16522699"/>
          <a:ext cx="106296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96</xdr:row>
          <xdr:rowOff>38100</xdr:rowOff>
        </xdr:from>
        <xdr:to>
          <xdr:col>1</xdr:col>
          <xdr:colOff>1076325</xdr:colOff>
          <xdr:row>97</xdr:row>
          <xdr:rowOff>800100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95</xdr:row>
      <xdr:rowOff>177800</xdr:rowOff>
    </xdr:from>
    <xdr:to>
      <xdr:col>12</xdr:col>
      <xdr:colOff>872067</xdr:colOff>
      <xdr:row>97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200-000011000000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D8C100E3-7B46-43B7-B174-A4CDEB4287D4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 editAs="oneCell">
    <xdr:from>
      <xdr:col>2</xdr:col>
      <xdr:colOff>115074</xdr:colOff>
      <xdr:row>60</xdr:row>
      <xdr:rowOff>687174</xdr:rowOff>
    </xdr:from>
    <xdr:to>
      <xdr:col>10</xdr:col>
      <xdr:colOff>209743</xdr:colOff>
      <xdr:row>62</xdr:row>
      <xdr:rowOff>613265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52D96201-5751-4911-8B3A-768510D95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5241" y="8984507"/>
          <a:ext cx="5939632" cy="1270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40</xdr:row>
      <xdr:rowOff>0</xdr:rowOff>
    </xdr:from>
    <xdr:to>
      <xdr:col>23</xdr:col>
      <xdr:colOff>304800</xdr:colOff>
      <xdr:row>40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63500</xdr:colOff>
      <xdr:row>4</xdr:row>
      <xdr:rowOff>10942</xdr:rowOff>
    </xdr:from>
    <xdr:to>
      <xdr:col>13</xdr:col>
      <xdr:colOff>59450</xdr:colOff>
      <xdr:row>4</xdr:row>
      <xdr:rowOff>473611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9333" y="656525"/>
          <a:ext cx="1375594" cy="46647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40</xdr:row>
      <xdr:rowOff>0</xdr:rowOff>
    </xdr:from>
    <xdr:to>
      <xdr:col>23</xdr:col>
      <xdr:colOff>304800</xdr:colOff>
      <xdr:row>40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3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Fordelingen af ret til barselsdagpenge: </a:t>
          </a:r>
          <a:r>
            <a:rPr lang="da-DK" sz="1200" b="1" u="sng">
              <a:latin typeface="Georgia" panose="02040502050405020303" pitchFamily="18" charset="0"/>
            </a:rPr>
            <a:t>24 uger til mor og 24 uger til far/medmor.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39687</xdr:colOff>
      <xdr:row>29</xdr:row>
      <xdr:rowOff>21167</xdr:rowOff>
    </xdr:from>
    <xdr:to>
      <xdr:col>13</xdr:col>
      <xdr:colOff>61383</xdr:colOff>
      <xdr:row>40</xdr:row>
      <xdr:rowOff>783167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2604" y="4826000"/>
          <a:ext cx="10298112" cy="16721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1714501</xdr:colOff>
      <xdr:row>29</xdr:row>
      <xdr:rowOff>95250</xdr:rowOff>
    </xdr:from>
    <xdr:to>
      <xdr:col>12</xdr:col>
      <xdr:colOff>965200</xdr:colOff>
      <xdr:row>40</xdr:row>
      <xdr:rowOff>762000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73768" y="4353983"/>
          <a:ext cx="8707965" cy="1471084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>
              <a:latin typeface="Georgia" panose="02040502050405020303" pitchFamily="18" charset="0"/>
            </a:rPr>
            <a:t>Fordeling af orlov </a:t>
          </a:r>
          <a:r>
            <a:rPr lang="da-DK" sz="1100" u="sng">
              <a:latin typeface="Georgia" panose="02040502050405020303" pitchFamily="18" charset="0"/>
            </a:rPr>
            <a:t>med lønret</a:t>
          </a:r>
          <a:r>
            <a:rPr lang="da-DK" sz="1100">
              <a:latin typeface="Georgia" panose="02040502050405020303" pitchFamily="18" charset="0"/>
            </a:rPr>
            <a:t>: </a:t>
          </a:r>
          <a:r>
            <a:rPr lang="da-DK" sz="1100" b="1" u="none">
              <a:latin typeface="Georgia" panose="02040502050405020303" pitchFamily="18" charset="0"/>
            </a:rPr>
            <a:t>Mor: 20 uger - Far/medmor: </a:t>
          </a:r>
          <a:r>
            <a:rPr lang="da-DK" sz="1100" b="1" u="none" baseline="0">
              <a:latin typeface="Georgia" panose="02040502050405020303" pitchFamily="18" charset="0"/>
            </a:rPr>
            <a:t>12 uger </a:t>
          </a:r>
          <a:r>
            <a:rPr lang="da-DK" sz="1100" b="1" u="none">
              <a:latin typeface="Georgia" panose="02040502050405020303" pitchFamily="18" charset="0"/>
            </a:rPr>
            <a:t>- Fælles: 6 uger hvis barnet er født før d. 1.4.2026 eller 8 uger hvis barnet er født fra d. 1.4.2026</a:t>
          </a:r>
        </a:p>
        <a:p>
          <a:endParaRPr lang="da-DK" sz="1100">
            <a:latin typeface="Georgia" panose="02040502050405020303" pitchFamily="18" charset="0"/>
          </a:endParaRP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begge forældre er regionalt ansat: 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 6/8 fælles orlovsuger kan deles mellem forældrene eller afholdes helt af den ene. </a:t>
          </a:r>
          <a:b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</a:br>
          <a:endParaRPr lang="da-DK" sz="110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begge forældre </a:t>
          </a:r>
          <a:r>
            <a:rPr lang="da-DK" sz="1100" b="1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ikke </a:t>
          </a:r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er regionalt ansat: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Medmor kan afholde alle 6/8 uger med løn. </a:t>
          </a:r>
        </a:p>
        <a:p>
          <a:r>
            <a:rPr lang="da-DK" sz="110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Dokumentation fra Borger.dk skal vedlægges og medsendes, hvis medmor holder mere end de 11 øremærkede orlovsuger.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29</xdr:row>
          <xdr:rowOff>371475</xdr:rowOff>
        </xdr:from>
        <xdr:to>
          <xdr:col>1</xdr:col>
          <xdr:colOff>1200150</xdr:colOff>
          <xdr:row>40</xdr:row>
          <xdr:rowOff>285750</xdr:rowOff>
        </xdr:to>
        <xdr:sp macro="" textlink="">
          <xdr:nvSpPr>
            <xdr:cNvPr id="15362" name="Object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3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58</xdr:row>
      <xdr:rowOff>42334</xdr:rowOff>
    </xdr:from>
    <xdr:to>
      <xdr:col>13</xdr:col>
      <xdr:colOff>84667</xdr:colOff>
      <xdr:row>60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08989" y="7997614"/>
          <a:ext cx="10300085" cy="261893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59</xdr:row>
          <xdr:rowOff>66675</xdr:rowOff>
        </xdr:from>
        <xdr:to>
          <xdr:col>1</xdr:col>
          <xdr:colOff>1295400</xdr:colOff>
          <xdr:row>60</xdr:row>
          <xdr:rowOff>400050</xdr:rowOff>
        </xdr:to>
        <xdr:sp macro="" textlink="">
          <xdr:nvSpPr>
            <xdr:cNvPr id="15363" name="Object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3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58</xdr:row>
      <xdr:rowOff>119061</xdr:rowOff>
    </xdr:from>
    <xdr:to>
      <xdr:col>12</xdr:col>
      <xdr:colOff>773906</xdr:colOff>
      <xdr:row>60</xdr:row>
      <xdr:rowOff>1166812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808408" y="8074341"/>
          <a:ext cx="8209251" cy="238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24 uger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Fraværsrettet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Medmor: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23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84</xdr:row>
      <xdr:rowOff>47626</xdr:rowOff>
    </xdr:from>
    <xdr:to>
      <xdr:col>13</xdr:col>
      <xdr:colOff>110065</xdr:colOff>
      <xdr:row>84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17719" y="14004695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84</xdr:row>
      <xdr:rowOff>135467</xdr:rowOff>
    </xdr:from>
    <xdr:to>
      <xdr:col>12</xdr:col>
      <xdr:colOff>624946</xdr:colOff>
      <xdr:row>84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1564197" y="14092536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84</xdr:row>
          <xdr:rowOff>200025</xdr:rowOff>
        </xdr:from>
        <xdr:to>
          <xdr:col>1</xdr:col>
          <xdr:colOff>1200150</xdr:colOff>
          <xdr:row>84</xdr:row>
          <xdr:rowOff>1047750</xdr:rowOff>
        </xdr:to>
        <xdr:sp macro="" textlink="">
          <xdr:nvSpPr>
            <xdr:cNvPr id="15364" name="Object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3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46567</xdr:colOff>
      <xdr:row>91</xdr:row>
      <xdr:rowOff>50799</xdr:rowOff>
    </xdr:from>
    <xdr:to>
      <xdr:col>13</xdr:col>
      <xdr:colOff>97102</xdr:colOff>
      <xdr:row>93</xdr:row>
      <xdr:rowOff>2751666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110067" y="16382999"/>
          <a:ext cx="106296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92</xdr:row>
          <xdr:rowOff>38100</xdr:rowOff>
        </xdr:from>
        <xdr:to>
          <xdr:col>1</xdr:col>
          <xdr:colOff>1076325</xdr:colOff>
          <xdr:row>93</xdr:row>
          <xdr:rowOff>800100</xdr:rowOff>
        </xdr:to>
        <xdr:sp macro="" textlink="">
          <xdr:nvSpPr>
            <xdr:cNvPr id="15365" name="Object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3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91</xdr:row>
      <xdr:rowOff>177800</xdr:rowOff>
    </xdr:from>
    <xdr:to>
      <xdr:col>12</xdr:col>
      <xdr:colOff>872067</xdr:colOff>
      <xdr:row>93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300-000011000000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23E73E18-AFFD-409B-ACDD-86AA5063280C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 editAs="oneCell">
    <xdr:from>
      <xdr:col>3</xdr:col>
      <xdr:colOff>95249</xdr:colOff>
      <xdr:row>58</xdr:row>
      <xdr:rowOff>677334</xdr:rowOff>
    </xdr:from>
    <xdr:to>
      <xdr:col>10</xdr:col>
      <xdr:colOff>531548</xdr:colOff>
      <xdr:row>60</xdr:row>
      <xdr:rowOff>590090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B9CB2478-92DF-43F3-B200-CEB59B3C1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24666" y="8741834"/>
          <a:ext cx="5939632" cy="12701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26</xdr:row>
      <xdr:rowOff>0</xdr:rowOff>
    </xdr:from>
    <xdr:to>
      <xdr:col>22</xdr:col>
      <xdr:colOff>304800</xdr:colOff>
      <xdr:row>26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918881</xdr:colOff>
      <xdr:row>4</xdr:row>
      <xdr:rowOff>65598</xdr:rowOff>
    </xdr:from>
    <xdr:to>
      <xdr:col>13</xdr:col>
      <xdr:colOff>59448</xdr:colOff>
      <xdr:row>4</xdr:row>
      <xdr:rowOff>458947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3" y="704333"/>
          <a:ext cx="1486407" cy="39334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26</xdr:row>
      <xdr:rowOff>0</xdr:rowOff>
    </xdr:from>
    <xdr:to>
      <xdr:col>22</xdr:col>
      <xdr:colOff>304800</xdr:colOff>
      <xdr:row>26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24</xdr:row>
      <xdr:rowOff>56092</xdr:rowOff>
    </xdr:from>
    <xdr:to>
      <xdr:col>13</xdr:col>
      <xdr:colOff>93133</xdr:colOff>
      <xdr:row>26</xdr:row>
      <xdr:rowOff>750794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27466" y="4269504"/>
          <a:ext cx="10331108" cy="14679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24</xdr:row>
      <xdr:rowOff>95250</xdr:rowOff>
    </xdr:from>
    <xdr:to>
      <xdr:col>12</xdr:col>
      <xdr:colOff>654843</xdr:colOff>
      <xdr:row>26</xdr:row>
      <xdr:rowOff>649942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770529" y="4308662"/>
          <a:ext cx="8162785" cy="1327898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="1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skal fremsendes dokumentation fra Udbetaling Danmark for tilskrivning af op til 22 uger.</a:t>
          </a:r>
        </a:p>
        <a:p>
          <a:pPr eaLnBrk="1" fontAlgn="auto" latinLnBrk="0" hangingPunct="1"/>
          <a:b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</a:br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barnet er født før d. 1.4.2026 kan der afholdes op til 36 uger med lønret.</a:t>
          </a:r>
        </a:p>
        <a:p>
          <a:pPr eaLnBrk="1" fontAlgn="auto" latinLnBrk="0" hangingPunct="1"/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barnet er født fra d. 1.4.2026 kan der afholdes op til 38 uger med lønret.</a:t>
          </a:r>
          <a:endParaRPr lang="da-DK" sz="1200" b="0" u="none">
            <a:latin typeface="Georgia" panose="02040502050405020303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24</xdr:row>
          <xdr:rowOff>133350</xdr:rowOff>
        </xdr:from>
        <xdr:to>
          <xdr:col>1</xdr:col>
          <xdr:colOff>1200150</xdr:colOff>
          <xdr:row>26</xdr:row>
          <xdr:rowOff>590550</xdr:rowOff>
        </xdr:to>
        <xdr:sp macro="" textlink="">
          <xdr:nvSpPr>
            <xdr:cNvPr id="14338" name="Object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80682</xdr:colOff>
      <xdr:row>44</xdr:row>
      <xdr:rowOff>42334</xdr:rowOff>
    </xdr:from>
    <xdr:to>
      <xdr:col>13</xdr:col>
      <xdr:colOff>89647</xdr:colOff>
      <xdr:row>45</xdr:row>
      <xdr:rowOff>322730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43435" y="7178240"/>
          <a:ext cx="10659036" cy="1096184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1593337</xdr:colOff>
      <xdr:row>44</xdr:row>
      <xdr:rowOff>85444</xdr:rowOff>
    </xdr:from>
    <xdr:to>
      <xdr:col>12</xdr:col>
      <xdr:colOff>941294</xdr:colOff>
      <xdr:row>45</xdr:row>
      <xdr:rowOff>537882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649366" y="8075238"/>
          <a:ext cx="8570399" cy="17971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>
              <a:latin typeface="Georgia" panose="02040502050405020303" pitchFamily="18" charset="0"/>
            </a:rPr>
            <a:t>Der</a:t>
          </a:r>
          <a:r>
            <a:rPr lang="da-DK" sz="1200" b="1" baseline="0">
              <a:latin typeface="Georgia" panose="02040502050405020303" pitchFamily="18" charset="0"/>
            </a:rPr>
            <a:t> skal fremsendes dokumentation fra Udbetaling Danmark for tilskrivning af op til 22 uger.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8 uger på dagpenge, såfremt der ikke er overdraget uger til nærtstående familiemedlem.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Fraværsretten kan kun benyttes, hvis der er overdraget til nærtstående familiemedlem.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22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69</xdr:row>
      <xdr:rowOff>47626</xdr:rowOff>
    </xdr:from>
    <xdr:to>
      <xdr:col>13</xdr:col>
      <xdr:colOff>110065</xdr:colOff>
      <xdr:row>69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17719" y="14004695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69</xdr:row>
      <xdr:rowOff>135467</xdr:rowOff>
    </xdr:from>
    <xdr:to>
      <xdr:col>12</xdr:col>
      <xdr:colOff>624946</xdr:colOff>
      <xdr:row>69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564197" y="14092536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Du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69</xdr:row>
          <xdr:rowOff>200025</xdr:rowOff>
        </xdr:from>
        <xdr:to>
          <xdr:col>1</xdr:col>
          <xdr:colOff>1200150</xdr:colOff>
          <xdr:row>69</xdr:row>
          <xdr:rowOff>1047750</xdr:rowOff>
        </xdr:to>
        <xdr:sp macro="" textlink="">
          <xdr:nvSpPr>
            <xdr:cNvPr id="14340" name="Object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46567</xdr:colOff>
      <xdr:row>76</xdr:row>
      <xdr:rowOff>50799</xdr:rowOff>
    </xdr:from>
    <xdr:to>
      <xdr:col>13</xdr:col>
      <xdr:colOff>97102</xdr:colOff>
      <xdr:row>78</xdr:row>
      <xdr:rowOff>2751666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10067" y="14973299"/>
          <a:ext cx="107058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77</xdr:row>
          <xdr:rowOff>38100</xdr:rowOff>
        </xdr:from>
        <xdr:to>
          <xdr:col>1</xdr:col>
          <xdr:colOff>1076325</xdr:colOff>
          <xdr:row>78</xdr:row>
          <xdr:rowOff>800100</xdr:rowOff>
        </xdr:to>
        <xdr:sp macro="" textlink="">
          <xdr:nvSpPr>
            <xdr:cNvPr id="14341" name="Object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4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76</xdr:row>
      <xdr:rowOff>177800</xdr:rowOff>
    </xdr:from>
    <xdr:to>
      <xdr:col>12</xdr:col>
      <xdr:colOff>872067</xdr:colOff>
      <xdr:row>78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F55ABB60-BF1D-4793-B9BF-755FC48152D3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44</xdr:row>
          <xdr:rowOff>123825</xdr:rowOff>
        </xdr:from>
        <xdr:to>
          <xdr:col>1</xdr:col>
          <xdr:colOff>1123950</xdr:colOff>
          <xdr:row>45</xdr:row>
          <xdr:rowOff>209550</xdr:rowOff>
        </xdr:to>
        <xdr:sp macro="" textlink="">
          <xdr:nvSpPr>
            <xdr:cNvPr id="14343" name="Object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4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25</xdr:row>
      <xdr:rowOff>0</xdr:rowOff>
    </xdr:from>
    <xdr:to>
      <xdr:col>20</xdr:col>
      <xdr:colOff>304800</xdr:colOff>
      <xdr:row>25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148166</xdr:colOff>
      <xdr:row>4</xdr:row>
      <xdr:rowOff>30469</xdr:rowOff>
    </xdr:from>
    <xdr:to>
      <xdr:col>13</xdr:col>
      <xdr:colOff>59449</xdr:colOff>
      <xdr:row>4</xdr:row>
      <xdr:rowOff>477709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3999" y="676052"/>
          <a:ext cx="1290927" cy="437715"/>
        </a:xfrm>
        <a:prstGeom prst="round2DiagRect">
          <a:avLst>
            <a:gd name="adj1" fmla="val 16667"/>
            <a:gd name="adj2" fmla="val 10361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25</xdr:row>
      <xdr:rowOff>0</xdr:rowOff>
    </xdr:from>
    <xdr:to>
      <xdr:col>20</xdr:col>
      <xdr:colOff>304800</xdr:colOff>
      <xdr:row>25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21505" name="Object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5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24</xdr:row>
      <xdr:rowOff>56092</xdr:rowOff>
    </xdr:from>
    <xdr:to>
      <xdr:col>13</xdr:col>
      <xdr:colOff>93133</xdr:colOff>
      <xdr:row>25</xdr:row>
      <xdr:rowOff>778934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29626" y="4254019"/>
          <a:ext cx="10287914" cy="151255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24</xdr:row>
      <xdr:rowOff>95250</xdr:rowOff>
    </xdr:from>
    <xdr:to>
      <xdr:col>12</xdr:col>
      <xdr:colOff>654843</xdr:colOff>
      <xdr:row>25</xdr:row>
      <xdr:rowOff>738188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1772689" y="4293177"/>
          <a:ext cx="8125907" cy="143264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eaLnBrk="1" fontAlgn="auto" latinLnBrk="0" hangingPunct="1"/>
          <a:r>
            <a:rPr lang="da-DK" sz="1200" b="1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skal fremsendes dokumentation fra Udbetaling Danmark for tilskrivning af op til 22 uger.</a:t>
          </a:r>
        </a:p>
        <a:p>
          <a:pPr marL="0" indent="0"/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 eaLnBrk="1" fontAlgn="auto" latinLnBrk="0" hangingPunct="1"/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barnet er født før d. 1.4.2026 kan der afholdes op til 28 uger med lønret.</a:t>
          </a:r>
        </a:p>
        <a:p>
          <a:pPr marL="0" indent="0" eaLnBrk="1" fontAlgn="auto" latinLnBrk="0" hangingPunct="1"/>
          <a:r>
            <a:rPr lang="da-DK" sz="1200" u="none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Hvis barnet er født fra d. 1.4.2026 kan der afholdes op til 30 uger med lønret.</a:t>
          </a:r>
        </a:p>
        <a:p>
          <a:pPr marL="0" indent="0" eaLnBrk="1" fontAlgn="auto" latinLnBrk="0" hangingPunct="1"/>
          <a:endParaRPr lang="da-DK" sz="1200" u="none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24</xdr:row>
          <xdr:rowOff>114300</xdr:rowOff>
        </xdr:from>
        <xdr:to>
          <xdr:col>1</xdr:col>
          <xdr:colOff>1181100</xdr:colOff>
          <xdr:row>25</xdr:row>
          <xdr:rowOff>609600</xdr:rowOff>
        </xdr:to>
        <xdr:sp macro="" textlink="">
          <xdr:nvSpPr>
            <xdr:cNvPr id="21506" name="Object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5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16934</xdr:colOff>
      <xdr:row>45</xdr:row>
      <xdr:rowOff>42334</xdr:rowOff>
    </xdr:from>
    <xdr:to>
      <xdr:col>13</xdr:col>
      <xdr:colOff>84668</xdr:colOff>
      <xdr:row>46</xdr:row>
      <xdr:rowOff>440267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76201" y="7484534"/>
          <a:ext cx="10634134" cy="1210733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45</xdr:row>
          <xdr:rowOff>190500</xdr:rowOff>
        </xdr:from>
        <xdr:to>
          <xdr:col>1</xdr:col>
          <xdr:colOff>1143000</xdr:colOff>
          <xdr:row>46</xdr:row>
          <xdr:rowOff>228600</xdr:rowOff>
        </xdr:to>
        <xdr:sp macro="" textlink="">
          <xdr:nvSpPr>
            <xdr:cNvPr id="21507" name="Object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5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45</xdr:row>
      <xdr:rowOff>119061</xdr:rowOff>
    </xdr:from>
    <xdr:to>
      <xdr:col>12</xdr:col>
      <xdr:colOff>773906</xdr:colOff>
      <xdr:row>46</xdr:row>
      <xdr:rowOff>287867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1809486" y="7561261"/>
          <a:ext cx="8480953" cy="9816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a-DK" sz="1200" b="1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skal fremsendes dokumentation fra Udbetaling Danmark for tilskrivning af op til 22 uger.</a:t>
          </a:r>
        </a:p>
        <a:p>
          <a:pPr marL="0" indent="0"/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/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indent="0" eaLnBrk="1" fontAlgn="auto" latinLnBrk="0" hangingPunct="1"/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16 uger på dagpenge, såfremt der ikke er overdraget uger til nærtstående familiemedlem. </a:t>
          </a:r>
        </a:p>
        <a:p>
          <a:pPr marL="0" indent="0" eaLnBrk="1" fontAlgn="auto" latinLnBrk="0" hangingPunct="1"/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Fraværsretten kan kun benyttes, hvis der er overdraget til nærtstående familiemedlem. </a:t>
          </a: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20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70</xdr:row>
      <xdr:rowOff>47626</xdr:rowOff>
    </xdr:from>
    <xdr:to>
      <xdr:col>13</xdr:col>
      <xdr:colOff>110065</xdr:colOff>
      <xdr:row>70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117719" y="14054571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70</xdr:row>
      <xdr:rowOff>135467</xdr:rowOff>
    </xdr:from>
    <xdr:to>
      <xdr:col>12</xdr:col>
      <xdr:colOff>624946</xdr:colOff>
      <xdr:row>70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1564197" y="14142412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b="0" u="none" baseline="0">
              <a:latin typeface="Georgia" panose="02040502050405020303" pitchFamily="18" charset="0"/>
            </a:rPr>
            <a:t>Du</a:t>
          </a:r>
          <a:r>
            <a:rPr lang="da-DK" sz="1200" u="none" baseline="0">
              <a:latin typeface="Georgia" panose="02040502050405020303" pitchFamily="18" charset="0"/>
            </a:rPr>
            <a:t>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70</xdr:row>
          <xdr:rowOff>200025</xdr:rowOff>
        </xdr:from>
        <xdr:to>
          <xdr:col>1</xdr:col>
          <xdr:colOff>1200150</xdr:colOff>
          <xdr:row>70</xdr:row>
          <xdr:rowOff>1047750</xdr:rowOff>
        </xdr:to>
        <xdr:sp macro="" textlink="">
          <xdr:nvSpPr>
            <xdr:cNvPr id="21508" name="Object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5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59267</xdr:colOff>
      <xdr:row>77</xdr:row>
      <xdr:rowOff>50799</xdr:rowOff>
    </xdr:from>
    <xdr:to>
      <xdr:col>13</xdr:col>
      <xdr:colOff>109802</xdr:colOff>
      <xdr:row>79</xdr:row>
      <xdr:rowOff>2751666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122767" y="15379699"/>
          <a:ext cx="106296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78</xdr:row>
          <xdr:rowOff>38100</xdr:rowOff>
        </xdr:from>
        <xdr:to>
          <xdr:col>1</xdr:col>
          <xdr:colOff>1076325</xdr:colOff>
          <xdr:row>79</xdr:row>
          <xdr:rowOff>800100</xdr:rowOff>
        </xdr:to>
        <xdr:sp macro="" textlink="">
          <xdr:nvSpPr>
            <xdr:cNvPr id="21509" name="Object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5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77</xdr:row>
      <xdr:rowOff>177800</xdr:rowOff>
    </xdr:from>
    <xdr:to>
      <xdr:col>12</xdr:col>
      <xdr:colOff>872067</xdr:colOff>
      <xdr:row>79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500-000011000000}"/>
                </a:ext>
              </a:extLst>
            </xdr:cNvPr>
            <xdr:cNvSpPr txBox="1"/>
          </xdr:nvSpPr>
          <xdr:spPr>
            <a:xfrm>
              <a:off x="1421323" y="16271240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10EE431E-BDBE-42E9-A6A1-A6B63A2B3F8B}"/>
                </a:ext>
              </a:extLst>
            </xdr:cNvPr>
            <xdr:cNvSpPr txBox="1"/>
          </xdr:nvSpPr>
          <xdr:spPr>
            <a:xfrm>
              <a:off x="1421323" y="16271240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39</xdr:row>
      <xdr:rowOff>0</xdr:rowOff>
    </xdr:from>
    <xdr:to>
      <xdr:col>21</xdr:col>
      <xdr:colOff>304800</xdr:colOff>
      <xdr:row>39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748145</xdr:colOff>
      <xdr:row>4</xdr:row>
      <xdr:rowOff>27709</xdr:rowOff>
    </xdr:from>
    <xdr:to>
      <xdr:col>13</xdr:col>
      <xdr:colOff>54023</xdr:colOff>
      <xdr:row>4</xdr:row>
      <xdr:rowOff>472671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6073" y="674255"/>
          <a:ext cx="1467187" cy="452582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39</xdr:row>
      <xdr:rowOff>0</xdr:rowOff>
    </xdr:from>
    <xdr:to>
      <xdr:col>21</xdr:col>
      <xdr:colOff>304800</xdr:colOff>
      <xdr:row>39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19050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6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>
              <a:latin typeface="Georgia" panose="02040502050405020303" pitchFamily="18" charset="0"/>
            </a:rPr>
            <a:t>Denne blanket udfyldes for flerlinge</a:t>
          </a:r>
          <a:r>
            <a:rPr lang="da-DK" sz="1200" baseline="0">
              <a:latin typeface="Georgia" panose="02040502050405020303" pitchFamily="18" charset="0"/>
            </a:rPr>
            <a:t> </a:t>
          </a:r>
          <a:r>
            <a:rPr lang="da-DK" sz="1200">
              <a:latin typeface="Georgia" panose="02040502050405020303" pitchFamily="18" charset="0"/>
            </a:rPr>
            <a:t>børn </a:t>
          </a:r>
          <a:br>
            <a:rPr lang="da-DK" sz="1200">
              <a:latin typeface="Georgia" panose="02040502050405020303" pitchFamily="18" charset="0"/>
            </a:rPr>
          </a:br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Fordelingen af ret til barselsdagpenge: </a:t>
          </a:r>
          <a:r>
            <a:rPr lang="da-DK" sz="1200" b="1" u="sng">
              <a:latin typeface="Georgia" panose="02040502050405020303" pitchFamily="18" charset="0"/>
            </a:rPr>
            <a:t>37 uger til mor og 37 uger til far/medmor.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29</xdr:row>
      <xdr:rowOff>56092</xdr:rowOff>
    </xdr:from>
    <xdr:to>
      <xdr:col>13</xdr:col>
      <xdr:colOff>93133</xdr:colOff>
      <xdr:row>39</xdr:row>
      <xdr:rowOff>778934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129626" y="4237394"/>
          <a:ext cx="10287914" cy="151255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29</xdr:row>
      <xdr:rowOff>95250</xdr:rowOff>
    </xdr:from>
    <xdr:to>
      <xdr:col>12</xdr:col>
      <xdr:colOff>654843</xdr:colOff>
      <xdr:row>39</xdr:row>
      <xdr:rowOff>738188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1772689" y="4276552"/>
          <a:ext cx="8125907" cy="143264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Fordeling af orlov </a:t>
          </a:r>
          <a:r>
            <a:rPr lang="da-DK" sz="1200" u="sng">
              <a:latin typeface="Georgia" panose="02040502050405020303" pitchFamily="18" charset="0"/>
            </a:rPr>
            <a:t>med lønret</a:t>
          </a:r>
          <a:r>
            <a:rPr lang="da-DK" sz="1200">
              <a:latin typeface="Georgia" panose="02040502050405020303" pitchFamily="18" charset="0"/>
            </a:rPr>
            <a:t>: </a:t>
          </a:r>
          <a:r>
            <a:rPr lang="da-DK" sz="1200" b="1" u="none">
              <a:latin typeface="Georgia" panose="02040502050405020303" pitchFamily="18" charset="0"/>
            </a:rPr>
            <a:t>Mor: 33 uger - Far/medmor: 25</a:t>
          </a:r>
          <a:r>
            <a:rPr lang="da-DK" sz="1200" b="1" u="none" baseline="0">
              <a:latin typeface="Georgia" panose="02040502050405020303" pitchFamily="18" charset="0"/>
            </a:rPr>
            <a:t> uger - Fælles: 6 uger hvis barnet er født før d. 1.4.2026 eller 8 uger hvis barnet er født fra d. 1.4.2026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</a:t>
          </a:r>
          <a:r>
            <a:rPr lang="da-DK" sz="1200" baseline="0">
              <a:latin typeface="Georgia" panose="02040502050405020303" pitchFamily="18" charset="0"/>
            </a:rPr>
            <a:t> </a:t>
          </a:r>
          <a:r>
            <a:rPr lang="da-DK" sz="1200" u="sng" baseline="0">
              <a:latin typeface="Georgia" panose="02040502050405020303" pitchFamily="18" charset="0"/>
            </a:rPr>
            <a:t>6/8 Fælles orlovsuger</a:t>
          </a:r>
          <a:r>
            <a:rPr lang="da-DK" sz="1200" u="none" baseline="0">
              <a:latin typeface="Georgia" panose="02040502050405020303" pitchFamily="18" charset="0"/>
            </a:rPr>
            <a:t> </a:t>
          </a:r>
          <a:r>
            <a:rPr lang="da-DK" sz="1200" baseline="0">
              <a:latin typeface="Georgia" panose="02040502050405020303" pitchFamily="18" charset="0"/>
            </a:rPr>
            <a:t>kan afholdes helt af den ene forælder eller deles af begge forældre, hvis begge forældre er regionalt ansat.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Holder mor de 6/8 Fælles orlovsuger, skal </a:t>
          </a:r>
          <a:r>
            <a:rPr lang="da-DK" sz="1200" b="1" u="sng">
              <a:latin typeface="Georgia" panose="02040502050405020303" pitchFamily="18" charset="0"/>
            </a:rPr>
            <a:t>2/4 orlovsuger overføres fra far/medmor.</a:t>
          </a:r>
        </a:p>
        <a:p>
          <a:r>
            <a:rPr lang="da-DK" sz="1200" b="0" u="none">
              <a:latin typeface="Georgia" panose="02040502050405020303" pitchFamily="18" charset="0"/>
            </a:rPr>
            <a:t>Dokumentation fra</a:t>
          </a:r>
          <a:r>
            <a:rPr lang="da-DK" sz="1200" b="0" u="none" baseline="0">
              <a:latin typeface="Georgia" panose="02040502050405020303" pitchFamily="18" charset="0"/>
            </a:rPr>
            <a:t> Borger.dk </a:t>
          </a:r>
          <a:r>
            <a:rPr lang="da-DK" sz="1200" b="0" u="sng" baseline="0">
              <a:latin typeface="Georgia" panose="02040502050405020303" pitchFamily="18" charset="0"/>
            </a:rPr>
            <a:t>skal</a:t>
          </a:r>
          <a:r>
            <a:rPr lang="da-DK" sz="1200" b="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="0" u="none">
            <a:latin typeface="Georgia" panose="02040502050405020303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29</xdr:row>
          <xdr:rowOff>371475</xdr:rowOff>
        </xdr:from>
        <xdr:to>
          <xdr:col>1</xdr:col>
          <xdr:colOff>1200150</xdr:colOff>
          <xdr:row>39</xdr:row>
          <xdr:rowOff>342900</xdr:rowOff>
        </xdr:to>
        <xdr:sp macro="" textlink="">
          <xdr:nvSpPr>
            <xdr:cNvPr id="12290" name="Object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6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57</xdr:row>
      <xdr:rowOff>42334</xdr:rowOff>
    </xdr:from>
    <xdr:to>
      <xdr:col>13</xdr:col>
      <xdr:colOff>84667</xdr:colOff>
      <xdr:row>59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108989" y="7997614"/>
          <a:ext cx="10300085" cy="261893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58</xdr:row>
          <xdr:rowOff>66675</xdr:rowOff>
        </xdr:from>
        <xdr:to>
          <xdr:col>1</xdr:col>
          <xdr:colOff>1295400</xdr:colOff>
          <xdr:row>59</xdr:row>
          <xdr:rowOff>400050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6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57</xdr:row>
      <xdr:rowOff>119061</xdr:rowOff>
    </xdr:from>
    <xdr:to>
      <xdr:col>12</xdr:col>
      <xdr:colOff>773906</xdr:colOff>
      <xdr:row>59</xdr:row>
      <xdr:rowOff>1166812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1808408" y="8074341"/>
          <a:ext cx="8209251" cy="238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37 uger</a:t>
          </a:r>
          <a:r>
            <a:rPr lang="da-DK" sz="1200" u="sng" baseline="0">
              <a:latin typeface="Georgia" panose="02040502050405020303" pitchFamily="18" charset="0"/>
            </a:rPr>
            <a:t> - de 13 ekstra uger med løn er individuelle og kan ikke overdrages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Fraværsretten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Far: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21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474036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83</xdr:row>
      <xdr:rowOff>47626</xdr:rowOff>
    </xdr:from>
    <xdr:to>
      <xdr:col>13</xdr:col>
      <xdr:colOff>110065</xdr:colOff>
      <xdr:row>83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117719" y="14004695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83</xdr:row>
      <xdr:rowOff>135467</xdr:rowOff>
    </xdr:from>
    <xdr:to>
      <xdr:col>12</xdr:col>
      <xdr:colOff>624946</xdr:colOff>
      <xdr:row>83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 txBox="1"/>
      </xdr:nvSpPr>
      <xdr:spPr>
        <a:xfrm>
          <a:off x="1564197" y="14092536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83</xdr:row>
          <xdr:rowOff>200025</xdr:rowOff>
        </xdr:from>
        <xdr:to>
          <xdr:col>1</xdr:col>
          <xdr:colOff>1200150</xdr:colOff>
          <xdr:row>83</xdr:row>
          <xdr:rowOff>1047750</xdr:rowOff>
        </xdr:to>
        <xdr:sp macro="" textlink="">
          <xdr:nvSpPr>
            <xdr:cNvPr id="12292" name="Object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6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25400</xdr:colOff>
      <xdr:row>90</xdr:row>
      <xdr:rowOff>38099</xdr:rowOff>
    </xdr:from>
    <xdr:to>
      <xdr:col>12</xdr:col>
      <xdr:colOff>1083733</xdr:colOff>
      <xdr:row>92</xdr:row>
      <xdr:rowOff>2738966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88900" y="16306799"/>
          <a:ext cx="10519833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91</xdr:row>
          <xdr:rowOff>38100</xdr:rowOff>
        </xdr:from>
        <xdr:to>
          <xdr:col>1</xdr:col>
          <xdr:colOff>1076325</xdr:colOff>
          <xdr:row>92</xdr:row>
          <xdr:rowOff>800100</xdr:rowOff>
        </xdr:to>
        <xdr:sp macro="" textlink="">
          <xdr:nvSpPr>
            <xdr:cNvPr id="12293" name="Object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6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90</xdr:row>
      <xdr:rowOff>177800</xdr:rowOff>
    </xdr:from>
    <xdr:to>
      <xdr:col>12</xdr:col>
      <xdr:colOff>872067</xdr:colOff>
      <xdr:row>92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600-000011000000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F4A13A54-83DB-4789-9101-72F2EE477529}"/>
                </a:ext>
              </a:extLst>
            </xdr:cNvPr>
            <xdr:cNvSpPr txBox="1"/>
          </xdr:nvSpPr>
          <xdr:spPr>
            <a:xfrm>
              <a:off x="1421323" y="16221364"/>
              <a:ext cx="8694497" cy="2704407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 editAs="oneCell">
    <xdr:from>
      <xdr:col>2</xdr:col>
      <xdr:colOff>116417</xdr:colOff>
      <xdr:row>57</xdr:row>
      <xdr:rowOff>677334</xdr:rowOff>
    </xdr:from>
    <xdr:to>
      <xdr:col>10</xdr:col>
      <xdr:colOff>211086</xdr:colOff>
      <xdr:row>59</xdr:row>
      <xdr:rowOff>593898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650825F7-483A-4F49-9626-12A2DB272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6584" y="8688917"/>
          <a:ext cx="5939632" cy="12701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39</xdr:row>
      <xdr:rowOff>0</xdr:rowOff>
    </xdr:from>
    <xdr:to>
      <xdr:col>22</xdr:col>
      <xdr:colOff>304800</xdr:colOff>
      <xdr:row>39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836660</xdr:colOff>
      <xdr:row>4</xdr:row>
      <xdr:rowOff>61467</xdr:rowOff>
    </xdr:from>
    <xdr:to>
      <xdr:col>12</xdr:col>
      <xdr:colOff>973849</xdr:colOff>
      <xdr:row>4</xdr:row>
      <xdr:rowOff>476481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4588" y="708013"/>
          <a:ext cx="1387908" cy="418824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39</xdr:row>
      <xdr:rowOff>0</xdr:rowOff>
    </xdr:from>
    <xdr:to>
      <xdr:col>22</xdr:col>
      <xdr:colOff>304800</xdr:colOff>
      <xdr:row>39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497101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15240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9243753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108989" y="1341391"/>
          <a:ext cx="10342418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7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829840" y="1432407"/>
          <a:ext cx="8511500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>
              <a:latin typeface="Georgia" panose="02040502050405020303" pitchFamily="18" charset="0"/>
            </a:rPr>
            <a:t>Denne blanket udfyldes for flerlinge</a:t>
          </a:r>
          <a:r>
            <a:rPr lang="da-DK" sz="1200" baseline="0">
              <a:latin typeface="Georgia" panose="02040502050405020303" pitchFamily="18" charset="0"/>
            </a:rPr>
            <a:t> </a:t>
          </a:r>
          <a:r>
            <a:rPr lang="da-DK" sz="1200">
              <a:latin typeface="Georgia" panose="02040502050405020303" pitchFamily="18" charset="0"/>
            </a:rPr>
            <a:t>børn </a:t>
          </a:r>
          <a:br>
            <a:rPr lang="da-DK" sz="1200">
              <a:latin typeface="Georgia" panose="02040502050405020303" pitchFamily="18" charset="0"/>
            </a:rPr>
          </a:br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Fordelingen af ret til barselsdagpenge: </a:t>
          </a:r>
          <a:r>
            <a:rPr lang="da-DK" sz="1200" b="1" u="sng">
              <a:latin typeface="Georgia" panose="02040502050405020303" pitchFamily="18" charset="0"/>
            </a:rPr>
            <a:t>37 uger til mor og 37 uger til far/medmor.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29</xdr:row>
      <xdr:rowOff>56092</xdr:rowOff>
    </xdr:from>
    <xdr:to>
      <xdr:col>13</xdr:col>
      <xdr:colOff>93133</xdr:colOff>
      <xdr:row>39</xdr:row>
      <xdr:rowOff>778934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29626" y="4237394"/>
          <a:ext cx="10287914" cy="151255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1714500</xdr:colOff>
      <xdr:row>29</xdr:row>
      <xdr:rowOff>95250</xdr:rowOff>
    </xdr:from>
    <xdr:to>
      <xdr:col>12</xdr:col>
      <xdr:colOff>654843</xdr:colOff>
      <xdr:row>39</xdr:row>
      <xdr:rowOff>738188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/>
      </xdr:nvSpPr>
      <xdr:spPr>
        <a:xfrm>
          <a:off x="1772689" y="4276552"/>
          <a:ext cx="8125907" cy="143264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Fordeling af orlov </a:t>
          </a:r>
          <a:r>
            <a:rPr lang="da-DK" sz="1200" u="sng">
              <a:latin typeface="Georgia" panose="02040502050405020303" pitchFamily="18" charset="0"/>
            </a:rPr>
            <a:t>med lønret</a:t>
          </a:r>
          <a:r>
            <a:rPr lang="da-DK" sz="1200">
              <a:latin typeface="Georgia" panose="02040502050405020303" pitchFamily="18" charset="0"/>
            </a:rPr>
            <a:t>: </a:t>
          </a:r>
          <a:r>
            <a:rPr lang="da-DK" sz="1200" b="1" u="none">
              <a:latin typeface="Georgia" panose="02040502050405020303" pitchFamily="18" charset="0"/>
            </a:rPr>
            <a:t>Mor: 33 uger - Far/medmor: 25</a:t>
          </a:r>
          <a:r>
            <a:rPr lang="da-DK" sz="1200" b="1" u="none" baseline="0">
              <a:latin typeface="Georgia" panose="02040502050405020303" pitchFamily="18" charset="0"/>
            </a:rPr>
            <a:t> uger - Fælles: 6 uger hvis barnet er født før d. 1.4.2026 eller 8 uger hvis barnet er født fra d. 1.4.2026</a:t>
          </a:r>
          <a:endParaRPr lang="da-DK" sz="120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</a:t>
          </a:r>
          <a:r>
            <a:rPr lang="da-DK" sz="1200" baseline="0">
              <a:latin typeface="Georgia" panose="02040502050405020303" pitchFamily="18" charset="0"/>
            </a:rPr>
            <a:t> </a:t>
          </a:r>
          <a:r>
            <a:rPr lang="da-DK" sz="1200" u="sng" baseline="0">
              <a:latin typeface="Georgia" panose="02040502050405020303" pitchFamily="18" charset="0"/>
            </a:rPr>
            <a:t>6/8 Fælles orlovsuger</a:t>
          </a:r>
          <a:r>
            <a:rPr lang="da-DK" sz="1200" u="none" baseline="0">
              <a:latin typeface="Georgia" panose="02040502050405020303" pitchFamily="18" charset="0"/>
            </a:rPr>
            <a:t> </a:t>
          </a:r>
          <a:r>
            <a:rPr lang="da-DK" sz="1200" baseline="0">
              <a:latin typeface="Georgia" panose="02040502050405020303" pitchFamily="18" charset="0"/>
            </a:rPr>
            <a:t>kan afholdes helt af den ene forælder eller deles af begge forældre, hvis begge forældre er regionalt ansat.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Holder mor de 6/8 Fælles orlovsuger, skal </a:t>
          </a:r>
          <a:r>
            <a:rPr lang="da-DK" sz="1200" b="1" u="sng">
              <a:latin typeface="Georgia" panose="02040502050405020303" pitchFamily="18" charset="0"/>
            </a:rPr>
            <a:t>2/4 orlovsuger overføres fra far/medmor.</a:t>
          </a:r>
        </a:p>
        <a:p>
          <a:r>
            <a:rPr lang="da-DK" sz="1200" b="0" u="none">
              <a:latin typeface="Georgia" panose="02040502050405020303" pitchFamily="18" charset="0"/>
            </a:rPr>
            <a:t>Dokumentation fra</a:t>
          </a:r>
          <a:r>
            <a:rPr lang="da-DK" sz="1200" b="0" u="none" baseline="0">
              <a:latin typeface="Georgia" panose="02040502050405020303" pitchFamily="18" charset="0"/>
            </a:rPr>
            <a:t> Borger.dk </a:t>
          </a:r>
          <a:r>
            <a:rPr lang="da-DK" sz="1200" b="0" u="sng" baseline="0">
              <a:latin typeface="Georgia" panose="02040502050405020303" pitchFamily="18" charset="0"/>
            </a:rPr>
            <a:t>skal</a:t>
          </a:r>
          <a:r>
            <a:rPr lang="da-DK" sz="1200" b="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="0" u="none">
            <a:latin typeface="Georgia" panose="02040502050405020303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29</xdr:row>
          <xdr:rowOff>371475</xdr:rowOff>
        </xdr:from>
        <xdr:to>
          <xdr:col>1</xdr:col>
          <xdr:colOff>1200150</xdr:colOff>
          <xdr:row>39</xdr:row>
          <xdr:rowOff>342900</xdr:rowOff>
        </xdr:to>
        <xdr:sp macro="" textlink="">
          <xdr:nvSpPr>
            <xdr:cNvPr id="20482" name="Object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7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57</xdr:row>
      <xdr:rowOff>42334</xdr:rowOff>
    </xdr:from>
    <xdr:to>
      <xdr:col>13</xdr:col>
      <xdr:colOff>84667</xdr:colOff>
      <xdr:row>59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108989" y="7997614"/>
          <a:ext cx="10300085" cy="261893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58</xdr:row>
          <xdr:rowOff>66675</xdr:rowOff>
        </xdr:from>
        <xdr:to>
          <xdr:col>1</xdr:col>
          <xdr:colOff>1295400</xdr:colOff>
          <xdr:row>59</xdr:row>
          <xdr:rowOff>400050</xdr:rowOff>
        </xdr:to>
        <xdr:sp macro="" textlink="">
          <xdr:nvSpPr>
            <xdr:cNvPr id="20483" name="Object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7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1750219</xdr:colOff>
      <xdr:row>57</xdr:row>
      <xdr:rowOff>119061</xdr:rowOff>
    </xdr:from>
    <xdr:to>
      <xdr:col>12</xdr:col>
      <xdr:colOff>773906</xdr:colOff>
      <xdr:row>59</xdr:row>
      <xdr:rowOff>1166812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808408" y="8074341"/>
          <a:ext cx="8209251" cy="2386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>
              <a:latin typeface="Georgia" panose="02040502050405020303" pitchFamily="18" charset="0"/>
            </a:rPr>
            <a:t>Hver forældre har </a:t>
          </a:r>
          <a:r>
            <a:rPr lang="da-DK" sz="1200" u="sng">
              <a:latin typeface="Georgia" panose="02040502050405020303" pitchFamily="18" charset="0"/>
            </a:rPr>
            <a:t>ret til barselsdagpenge i 37 uger</a:t>
          </a:r>
          <a:r>
            <a:rPr lang="da-DK" sz="1200" u="sng" baseline="0">
              <a:latin typeface="Georgia" panose="02040502050405020303" pitchFamily="18" charset="0"/>
            </a:rPr>
            <a:t> - de 13 ekstra uger med løn er individuelle og kan ikke overdrages</a:t>
          </a:r>
          <a:r>
            <a:rPr lang="da-DK" sz="1200">
              <a:latin typeface="Georgia" panose="02040502050405020303" pitchFamily="18" charset="0"/>
            </a:rPr>
            <a:t>.</a:t>
          </a:r>
        </a:p>
        <a:p>
          <a:endParaRPr lang="da-DK" sz="1200">
            <a:latin typeface="Georgia" panose="02040502050405020303" pitchFamily="18" charset="0"/>
          </a:endParaRPr>
        </a:p>
        <a:p>
          <a:r>
            <a:rPr lang="da-DK" sz="1200" u="none">
              <a:latin typeface="Georgia" panose="02040502050405020303" pitchFamily="18" charset="0"/>
            </a:rPr>
            <a:t>Fraværsretten</a:t>
          </a:r>
          <a:r>
            <a:rPr lang="da-DK" sz="1200" u="none" baseline="0">
              <a:latin typeface="Georgia" panose="02040502050405020303" pitchFamily="18" charset="0"/>
            </a:rPr>
            <a:t> med barselsdagpenge kan illustreres således: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Mor:</a:t>
          </a:r>
          <a:r>
            <a:rPr lang="da-DK" sz="1200" baseline="0">
              <a:latin typeface="Georgia" panose="02040502050405020303" pitchFamily="18" charset="0"/>
            </a:rPr>
            <a:t> 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 b="1" baseline="0">
              <a:latin typeface="Georgia" panose="02040502050405020303" pitchFamily="18" charset="0"/>
            </a:rPr>
            <a:t>Far:</a:t>
          </a: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r>
            <a:rPr lang="da-DK" sz="1200">
              <a:latin typeface="Georgia" panose="02040502050405020303" pitchFamily="18" charset="0"/>
            </a:rPr>
            <a:t>Der er således </a:t>
          </a:r>
          <a:r>
            <a:rPr lang="da-DK" sz="1200" b="1">
              <a:latin typeface="Georgia" panose="02040502050405020303" pitchFamily="18" charset="0"/>
            </a:rPr>
            <a:t>ialt</a:t>
          </a:r>
          <a:r>
            <a:rPr lang="da-DK" sz="1200" b="1" baseline="0">
              <a:latin typeface="Georgia" panose="02040502050405020303" pitchFamily="18" charset="0"/>
            </a:rPr>
            <a:t> 13 orlovsuger </a:t>
          </a:r>
          <a:r>
            <a:rPr lang="da-DK" sz="1200" baseline="0">
              <a:latin typeface="Georgia" panose="02040502050405020303" pitchFamily="18" charset="0"/>
            </a:rPr>
            <a:t>der kan overføres fra den ene forælder til den anden.</a:t>
          </a:r>
        </a:p>
        <a:p>
          <a:r>
            <a:rPr lang="da-DK" sz="1200" baseline="0">
              <a:latin typeface="Georgia" panose="02040502050405020303" pitchFamily="18" charset="0"/>
            </a:rPr>
            <a:t>Dokumentation fra Borger.dk </a:t>
          </a:r>
          <a:r>
            <a:rPr lang="da-DK" sz="1200" u="sng" baseline="0">
              <a:latin typeface="Georgia" panose="02040502050405020303" pitchFamily="18" charset="0"/>
            </a:rPr>
            <a:t>skal</a:t>
          </a:r>
          <a:r>
            <a:rPr lang="da-DK" sz="1200" u="none" baseline="0">
              <a:latin typeface="Georgia" panose="02040502050405020303" pitchFamily="18" charset="0"/>
            </a:rPr>
            <a:t> vedlægges og medsendes, hvis der overføres orlovsuger fra den anden forælder.</a:t>
          </a:r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22</xdr:col>
      <xdr:colOff>304800</xdr:colOff>
      <xdr:row>10</xdr:row>
      <xdr:rowOff>38099</xdr:rowOff>
    </xdr:to>
    <xdr:sp macro="" textlink="">
      <xdr:nvSpPr>
        <xdr:cNvPr id="13" name="AutoShape 85" descr="Billedresultat for region sjælland logo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612880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83</xdr:row>
      <xdr:rowOff>47626</xdr:rowOff>
    </xdr:from>
    <xdr:to>
      <xdr:col>13</xdr:col>
      <xdr:colOff>110065</xdr:colOff>
      <xdr:row>83</xdr:row>
      <xdr:rowOff>1286934</xdr:rowOff>
    </xdr:to>
    <xdr:sp macro="" textlink="">
      <xdr:nvSpPr>
        <xdr:cNvPr id="14" name="Afrundet rektangel 16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117719" y="14004695"/>
          <a:ext cx="10316753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83</xdr:row>
      <xdr:rowOff>135467</xdr:rowOff>
    </xdr:from>
    <xdr:to>
      <xdr:col>12</xdr:col>
      <xdr:colOff>624946</xdr:colOff>
      <xdr:row>83</xdr:row>
      <xdr:rowOff>1143000</xdr:rowOff>
    </xdr:to>
    <xdr:sp macro="" textlink="">
      <xdr:nvSpPr>
        <xdr:cNvPr id="15" name="Tekstfelt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564197" y="14092536"/>
          <a:ext cx="8304502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Hver forælder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83</xdr:row>
          <xdr:rowOff>200025</xdr:rowOff>
        </xdr:from>
        <xdr:to>
          <xdr:col>1</xdr:col>
          <xdr:colOff>1200150</xdr:colOff>
          <xdr:row>83</xdr:row>
          <xdr:rowOff>1047750</xdr:rowOff>
        </xdr:to>
        <xdr:sp macro="" textlink="">
          <xdr:nvSpPr>
            <xdr:cNvPr id="20484" name="Object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7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21167</xdr:colOff>
      <xdr:row>90</xdr:row>
      <xdr:rowOff>59265</xdr:rowOff>
    </xdr:from>
    <xdr:to>
      <xdr:col>12</xdr:col>
      <xdr:colOff>1079500</xdr:colOff>
      <xdr:row>92</xdr:row>
      <xdr:rowOff>2760132</xdr:rowOff>
    </xdr:to>
    <xdr:sp macro="" textlink="">
      <xdr:nvSpPr>
        <xdr:cNvPr id="16" name="Afrundet rektangel 19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80434" y="16255998"/>
          <a:ext cx="10515599" cy="297180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91</xdr:row>
          <xdr:rowOff>38100</xdr:rowOff>
        </xdr:from>
        <xdr:to>
          <xdr:col>1</xdr:col>
          <xdr:colOff>1076325</xdr:colOff>
          <xdr:row>92</xdr:row>
          <xdr:rowOff>800100</xdr:rowOff>
        </xdr:to>
        <xdr:sp macro="" textlink="">
          <xdr:nvSpPr>
            <xdr:cNvPr id="20485" name="Object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7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1261534</xdr:colOff>
      <xdr:row>91</xdr:row>
      <xdr:rowOff>50800</xdr:rowOff>
    </xdr:from>
    <xdr:to>
      <xdr:col>12</xdr:col>
      <xdr:colOff>770467</xdr:colOff>
      <xdr:row>92</xdr:row>
      <xdr:rowOff>2667000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 txBox="1"/>
          </xdr:nvSpPr>
          <xdr:spPr>
            <a:xfrm>
              <a:off x="1325034" y="16497300"/>
              <a:ext cx="8970433" cy="27051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7" name="Tekstfelt 16">
              <a:extLst>
                <a:ext uri="{FF2B5EF4-FFF2-40B4-BE49-F238E27FC236}">
                  <a16:creationId xmlns:a16="http://schemas.microsoft.com/office/drawing/2014/main" id="{00000000-0008-0000-0700-000011000000}"/>
                </a:ext>
              </a:extLst>
            </xdr:cNvPr>
            <xdr:cNvSpPr txBox="1"/>
          </xdr:nvSpPr>
          <xdr:spPr>
            <a:xfrm>
              <a:off x="1325034" y="16497300"/>
              <a:ext cx="8970433" cy="27051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  <xdr:twoCellAnchor editAs="oneCell">
    <xdr:from>
      <xdr:col>2</xdr:col>
      <xdr:colOff>148166</xdr:colOff>
      <xdr:row>57</xdr:row>
      <xdr:rowOff>666751</xdr:rowOff>
    </xdr:from>
    <xdr:to>
      <xdr:col>10</xdr:col>
      <xdr:colOff>248550</xdr:colOff>
      <xdr:row>59</xdr:row>
      <xdr:rowOff>589031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B5569D5C-A341-419F-9F8E-F2DFE8A5D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28333" y="8678334"/>
          <a:ext cx="5939632" cy="12701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32</xdr:row>
      <xdr:rowOff>0</xdr:rowOff>
    </xdr:from>
    <xdr:to>
      <xdr:col>21</xdr:col>
      <xdr:colOff>304800</xdr:colOff>
      <xdr:row>32</xdr:row>
      <xdr:rowOff>304800</xdr:rowOff>
    </xdr:to>
    <xdr:sp macro="" textlink="">
      <xdr:nvSpPr>
        <xdr:cNvPr id="2" name="AutoShape 67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EC8C416D-2CB9-4E65-BC50-8D80FE6053D7}"/>
            </a:ext>
          </a:extLst>
        </xdr:cNvPr>
        <xdr:cNvSpPr>
          <a:spLocks noChangeAspect="1" noChangeArrowheads="1"/>
        </xdr:cNvSpPr>
      </xdr:nvSpPr>
      <xdr:spPr bwMode="auto">
        <a:xfrm>
          <a:off x="10548851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918881</xdr:colOff>
      <xdr:row>4</xdr:row>
      <xdr:rowOff>65598</xdr:rowOff>
    </xdr:from>
    <xdr:to>
      <xdr:col>13</xdr:col>
      <xdr:colOff>55638</xdr:colOff>
      <xdr:row>4</xdr:row>
      <xdr:rowOff>458947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D6B4A3CE-2ED1-45CB-B526-B8C7DEA7A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852" y="713991"/>
          <a:ext cx="1463628" cy="393349"/>
        </a:xfrm>
        <a:prstGeom prst="round2DiagRect">
          <a:avLst>
            <a:gd name="adj1" fmla="val 16667"/>
            <a:gd name="adj2" fmla="val 0"/>
          </a:avLst>
        </a:prstGeom>
        <a:ln w="88900" cap="sq">
          <a:solidFill>
            <a:srgbClr val="FFFFFF"/>
          </a:solidFill>
          <a:miter lim="800000"/>
        </a:ln>
        <a:effectLst>
          <a:outerShdw blurRad="254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15</xdr:col>
      <xdr:colOff>0</xdr:colOff>
      <xdr:row>32</xdr:row>
      <xdr:rowOff>0</xdr:rowOff>
    </xdr:from>
    <xdr:to>
      <xdr:col>21</xdr:col>
      <xdr:colOff>304800</xdr:colOff>
      <xdr:row>32</xdr:row>
      <xdr:rowOff>304800</xdr:rowOff>
    </xdr:to>
    <xdr:sp macro="" textlink="">
      <xdr:nvSpPr>
        <xdr:cNvPr id="4" name="AutoShape 68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51D92881-B871-4B9D-AFFC-1AF05F395374}"/>
            </a:ext>
          </a:extLst>
        </xdr:cNvPr>
        <xdr:cNvSpPr>
          <a:spLocks noChangeAspect="1" noChangeArrowheads="1"/>
        </xdr:cNvSpPr>
      </xdr:nvSpPr>
      <xdr:spPr bwMode="auto">
        <a:xfrm>
          <a:off x="10548851" y="49876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304800</xdr:colOff>
      <xdr:row>7</xdr:row>
      <xdr:rowOff>19050</xdr:rowOff>
    </xdr:to>
    <xdr:sp macro="" textlink="">
      <xdr:nvSpPr>
        <xdr:cNvPr id="5" name="AutoShape 69" descr="Info Icon, Information Sign Icon. Info Speech Bubble Symbol. I Letter  Vector. Stock Vector - Illustration of pictogram, speech: 150236033">
          <a:extLst>
            <a:ext uri="{FF2B5EF4-FFF2-40B4-BE49-F238E27FC236}">
              <a16:creationId xmlns:a16="http://schemas.microsoft.com/office/drawing/2014/main" id="{FD0AD851-B21E-4E12-BE5F-0DB60973EE46}"/>
            </a:ext>
          </a:extLst>
        </xdr:cNvPr>
        <xdr:cNvSpPr>
          <a:spLocks noChangeAspect="1" noChangeArrowheads="1"/>
        </xdr:cNvSpPr>
      </xdr:nvSpPr>
      <xdr:spPr bwMode="auto">
        <a:xfrm>
          <a:off x="9318567" y="1288473"/>
          <a:ext cx="304800" cy="298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50800</xdr:colOff>
      <xdr:row>6</xdr:row>
      <xdr:rowOff>52918</xdr:rowOff>
    </xdr:from>
    <xdr:to>
      <xdr:col>13</xdr:col>
      <xdr:colOff>127000</xdr:colOff>
      <xdr:row>10</xdr:row>
      <xdr:rowOff>232833</xdr:rowOff>
    </xdr:to>
    <xdr:sp macro="" textlink="">
      <xdr:nvSpPr>
        <xdr:cNvPr id="6" name="Afrundet rektangel 5">
          <a:extLst>
            <a:ext uri="{FF2B5EF4-FFF2-40B4-BE49-F238E27FC236}">
              <a16:creationId xmlns:a16="http://schemas.microsoft.com/office/drawing/2014/main" id="{0D5E0382-DF57-4E30-87E5-44C7F9A17DB2}"/>
            </a:ext>
          </a:extLst>
        </xdr:cNvPr>
        <xdr:cNvSpPr/>
      </xdr:nvSpPr>
      <xdr:spPr>
        <a:xfrm>
          <a:off x="108989" y="1341391"/>
          <a:ext cx="10417233" cy="1293820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6</xdr:row>
          <xdr:rowOff>247650</xdr:rowOff>
        </xdr:from>
        <xdr:to>
          <xdr:col>1</xdr:col>
          <xdr:colOff>1209675</xdr:colOff>
          <xdr:row>10</xdr:row>
          <xdr:rowOff>9525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9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1771651</xdr:colOff>
      <xdr:row>6</xdr:row>
      <xdr:rowOff>143934</xdr:rowOff>
    </xdr:from>
    <xdr:to>
      <xdr:col>13</xdr:col>
      <xdr:colOff>16933</xdr:colOff>
      <xdr:row>10</xdr:row>
      <xdr:rowOff>177800</xdr:rowOff>
    </xdr:to>
    <xdr:sp macro="" textlink="">
      <xdr:nvSpPr>
        <xdr:cNvPr id="7" name="Tekstfelt 6">
          <a:extLst>
            <a:ext uri="{FF2B5EF4-FFF2-40B4-BE49-F238E27FC236}">
              <a16:creationId xmlns:a16="http://schemas.microsoft.com/office/drawing/2014/main" id="{595BA985-B800-4214-822F-32F8D2EC012E}"/>
            </a:ext>
          </a:extLst>
        </xdr:cNvPr>
        <xdr:cNvSpPr txBox="1"/>
      </xdr:nvSpPr>
      <xdr:spPr>
        <a:xfrm>
          <a:off x="1829840" y="1432407"/>
          <a:ext cx="8586315" cy="1147771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a-DK" sz="1200" b="1" u="sng">
              <a:ln>
                <a:noFill/>
              </a:ln>
              <a:latin typeface="Georgia" panose="02040502050405020303" pitchFamily="18" charset="0"/>
            </a:rPr>
            <a:t>Senest</a:t>
          </a:r>
          <a:r>
            <a:rPr lang="da-DK" sz="1200" b="1" u="sng">
              <a:latin typeface="Georgia" panose="02040502050405020303" pitchFamily="18" charset="0"/>
            </a:rPr>
            <a:t> 6 uger efter fødslen </a:t>
          </a:r>
          <a:r>
            <a:rPr lang="da-DK" sz="1200">
              <a:latin typeface="Georgia" panose="02040502050405020303" pitchFamily="18" charset="0"/>
            </a:rPr>
            <a:t>skal denne barselsplan</a:t>
          </a:r>
          <a:r>
            <a:rPr lang="da-DK" sz="1200" baseline="0">
              <a:latin typeface="Georgia" panose="02040502050405020303" pitchFamily="18" charset="0"/>
            </a:rPr>
            <a:t> være aftalt med din nærmeste leder og efterfølgende sendes til Koncern HR.</a:t>
          </a:r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>
    <xdr:from>
      <xdr:col>1</xdr:col>
      <xdr:colOff>71437</xdr:colOff>
      <xdr:row>24</xdr:row>
      <xdr:rowOff>56092</xdr:rowOff>
    </xdr:from>
    <xdr:to>
      <xdr:col>13</xdr:col>
      <xdr:colOff>93133</xdr:colOff>
      <xdr:row>32</xdr:row>
      <xdr:rowOff>750794</xdr:rowOff>
    </xdr:to>
    <xdr:sp macro="" textlink="">
      <xdr:nvSpPr>
        <xdr:cNvPr id="8" name="Afrundet rektangel 8">
          <a:extLst>
            <a:ext uri="{FF2B5EF4-FFF2-40B4-BE49-F238E27FC236}">
              <a16:creationId xmlns:a16="http://schemas.microsoft.com/office/drawing/2014/main" id="{F17A8F9A-DE78-4EE6-93B2-E73EA8FE808F}"/>
            </a:ext>
          </a:extLst>
        </xdr:cNvPr>
        <xdr:cNvSpPr/>
      </xdr:nvSpPr>
      <xdr:spPr>
        <a:xfrm>
          <a:off x="129626" y="4254019"/>
          <a:ext cx="10362729" cy="1484411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1732429</xdr:colOff>
      <xdr:row>24</xdr:row>
      <xdr:rowOff>225237</xdr:rowOff>
    </xdr:from>
    <xdr:to>
      <xdr:col>12</xdr:col>
      <xdr:colOff>672772</xdr:colOff>
      <xdr:row>32</xdr:row>
      <xdr:rowOff>593910</xdr:rowOff>
    </xdr:to>
    <xdr:sp macro="" textlink="">
      <xdr:nvSpPr>
        <xdr:cNvPr id="9" name="Tekstfelt 8">
          <a:extLst>
            <a:ext uri="{FF2B5EF4-FFF2-40B4-BE49-F238E27FC236}">
              <a16:creationId xmlns:a16="http://schemas.microsoft.com/office/drawing/2014/main" id="{326AB315-C5BA-4AD9-9FB9-69236972C11B}"/>
            </a:ext>
          </a:extLst>
        </xdr:cNvPr>
        <xdr:cNvSpPr txBox="1"/>
      </xdr:nvSpPr>
      <xdr:spPr>
        <a:xfrm>
          <a:off x="1788458" y="4438649"/>
          <a:ext cx="8185196" cy="114187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200" b="1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skal fremsendes dokumentation fra Udbetaling Danmark for tilskrivning af op til 35 uger</a:t>
          </a:r>
        </a:p>
        <a:p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eaLnBrk="1" fontAlgn="auto" latinLnBrk="0" hangingPunct="1"/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eaLnBrk="1" fontAlgn="auto" latinLnBrk="0" hangingPunct="1"/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49 uger med lønret for barn født </a:t>
          </a:r>
          <a:r>
            <a:rPr lang="da-DK" sz="1200" b="1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før</a:t>
          </a:r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 1. april 2026</a:t>
          </a:r>
        </a:p>
        <a:p>
          <a:pPr eaLnBrk="1" fontAlgn="auto" latinLnBrk="0" hangingPunct="1"/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eaLnBrk="1" fontAlgn="auto" latinLnBrk="0" hangingPunct="1"/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Der kan afholdes op til 51 uger med lønret for barn født </a:t>
          </a:r>
          <a:r>
            <a:rPr lang="da-DK" sz="1200" b="1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fra</a:t>
          </a:r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 1. april 2026</a:t>
          </a:r>
        </a:p>
        <a:p>
          <a:pPr eaLnBrk="1" fontAlgn="auto" latinLnBrk="0" hangingPunct="1"/>
          <a:endParaRPr lang="da-DK" sz="1200" b="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24</xdr:row>
          <xdr:rowOff>371475</xdr:rowOff>
        </xdr:from>
        <xdr:to>
          <xdr:col>1</xdr:col>
          <xdr:colOff>1200150</xdr:colOff>
          <xdr:row>32</xdr:row>
          <xdr:rowOff>457200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9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50800</xdr:colOff>
      <xdr:row>50</xdr:row>
      <xdr:rowOff>42334</xdr:rowOff>
    </xdr:from>
    <xdr:to>
      <xdr:col>13</xdr:col>
      <xdr:colOff>84667</xdr:colOff>
      <xdr:row>52</xdr:row>
      <xdr:rowOff>1322916</xdr:rowOff>
    </xdr:to>
    <xdr:sp macro="" textlink="">
      <xdr:nvSpPr>
        <xdr:cNvPr id="10" name="Afrundet rektangel 11">
          <a:extLst>
            <a:ext uri="{FF2B5EF4-FFF2-40B4-BE49-F238E27FC236}">
              <a16:creationId xmlns:a16="http://schemas.microsoft.com/office/drawing/2014/main" id="{A8F0F2F6-B270-4926-9573-71D98848589B}"/>
            </a:ext>
          </a:extLst>
        </xdr:cNvPr>
        <xdr:cNvSpPr/>
      </xdr:nvSpPr>
      <xdr:spPr>
        <a:xfrm>
          <a:off x="108989" y="7457287"/>
          <a:ext cx="10374900" cy="1895723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1593337</xdr:colOff>
      <xdr:row>50</xdr:row>
      <xdr:rowOff>85444</xdr:rowOff>
    </xdr:from>
    <xdr:to>
      <xdr:col>12</xdr:col>
      <xdr:colOff>941294</xdr:colOff>
      <xdr:row>52</xdr:row>
      <xdr:rowOff>537882</xdr:rowOff>
    </xdr:to>
    <xdr:sp macro="" textlink="">
      <xdr:nvSpPr>
        <xdr:cNvPr id="11" name="Tekstfelt 10">
          <a:extLst>
            <a:ext uri="{FF2B5EF4-FFF2-40B4-BE49-F238E27FC236}">
              <a16:creationId xmlns:a16="http://schemas.microsoft.com/office/drawing/2014/main" id="{A439EB18-B8ED-4962-804C-054FB0A77278}"/>
            </a:ext>
          </a:extLst>
        </xdr:cNvPr>
        <xdr:cNvSpPr txBox="1"/>
      </xdr:nvSpPr>
      <xdr:spPr>
        <a:xfrm>
          <a:off x="1651526" y="7500397"/>
          <a:ext cx="8608335" cy="179078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Som soloforældre til flerlinger kan man maks afholde 52 ugers orlov med dagpenge</a:t>
          </a:r>
        </a:p>
        <a:p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Mor kan afholde 51 uger med løn</a:t>
          </a:r>
        </a:p>
        <a:p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Mor kan afholde 1 uger på dagpenge </a:t>
          </a:r>
        </a:p>
        <a:p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Samlet set får du tildelt 59 uger med dagpenge, men der kan kun afholdes 52 uger. De sidste 7 uger kan overføres til nærtstående familie eller sociale forældre, da de ellers går tabt.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200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 baseline="0">
            <a:latin typeface="Georgia" panose="02040502050405020303" pitchFamily="18" charset="0"/>
          </a:endParaRPr>
        </a:p>
        <a:p>
          <a:endParaRPr lang="da-DK" sz="1200">
            <a:latin typeface="Georgia" panose="02040502050405020303" pitchFamily="18" charset="0"/>
          </a:endParaRPr>
        </a:p>
      </xdr:txBody>
    </xdr:sp>
    <xdr:clientData/>
  </xdr:twoCellAnchor>
  <xdr:twoCellAnchor editAs="oneCell">
    <xdr:from>
      <xdr:col>15</xdr:col>
      <xdr:colOff>0</xdr:colOff>
      <xdr:row>9</xdr:row>
      <xdr:rowOff>0</xdr:rowOff>
    </xdr:from>
    <xdr:to>
      <xdr:col>21</xdr:col>
      <xdr:colOff>304800</xdr:colOff>
      <xdr:row>10</xdr:row>
      <xdr:rowOff>38099</xdr:rowOff>
    </xdr:to>
    <xdr:sp macro="" textlink="">
      <xdr:nvSpPr>
        <xdr:cNvPr id="12" name="AutoShape 85" descr="Billedresultat for region sjælland logo">
          <a:extLst>
            <a:ext uri="{FF2B5EF4-FFF2-40B4-BE49-F238E27FC236}">
              <a16:creationId xmlns:a16="http://schemas.microsoft.com/office/drawing/2014/main" id="{4D81CF61-E04C-4844-B78F-1FCA0B4E0C82}"/>
            </a:ext>
          </a:extLst>
        </xdr:cNvPr>
        <xdr:cNvSpPr>
          <a:spLocks noChangeAspect="1" noChangeArrowheads="1"/>
        </xdr:cNvSpPr>
      </xdr:nvSpPr>
      <xdr:spPr bwMode="auto">
        <a:xfrm>
          <a:off x="10548851" y="2136371"/>
          <a:ext cx="304800" cy="304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59530</xdr:colOff>
      <xdr:row>77</xdr:row>
      <xdr:rowOff>47626</xdr:rowOff>
    </xdr:from>
    <xdr:to>
      <xdr:col>13</xdr:col>
      <xdr:colOff>110065</xdr:colOff>
      <xdr:row>77</xdr:row>
      <xdr:rowOff>1286934</xdr:rowOff>
    </xdr:to>
    <xdr:sp macro="" textlink="">
      <xdr:nvSpPr>
        <xdr:cNvPr id="13" name="Afrundet rektangel 16">
          <a:extLst>
            <a:ext uri="{FF2B5EF4-FFF2-40B4-BE49-F238E27FC236}">
              <a16:creationId xmlns:a16="http://schemas.microsoft.com/office/drawing/2014/main" id="{2DEF4E10-DF48-4467-B4F6-5C47EF3AC5AF}"/>
            </a:ext>
          </a:extLst>
        </xdr:cNvPr>
        <xdr:cNvSpPr/>
      </xdr:nvSpPr>
      <xdr:spPr>
        <a:xfrm>
          <a:off x="117719" y="12732848"/>
          <a:ext cx="10391568" cy="1239308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</xdr:col>
      <xdr:colOff>1506008</xdr:colOff>
      <xdr:row>77</xdr:row>
      <xdr:rowOff>135467</xdr:rowOff>
    </xdr:from>
    <xdr:to>
      <xdr:col>12</xdr:col>
      <xdr:colOff>624946</xdr:colOff>
      <xdr:row>77</xdr:row>
      <xdr:rowOff>1143000</xdr:rowOff>
    </xdr:to>
    <xdr:sp macro="" textlink="">
      <xdr:nvSpPr>
        <xdr:cNvPr id="14" name="Tekstfelt 13">
          <a:extLst>
            <a:ext uri="{FF2B5EF4-FFF2-40B4-BE49-F238E27FC236}">
              <a16:creationId xmlns:a16="http://schemas.microsoft.com/office/drawing/2014/main" id="{37CB4EB5-CE99-4A74-95E1-5C0BA261F9A7}"/>
            </a:ext>
          </a:extLst>
        </xdr:cNvPr>
        <xdr:cNvSpPr txBox="1"/>
      </xdr:nvSpPr>
      <xdr:spPr>
        <a:xfrm>
          <a:off x="1564197" y="12820689"/>
          <a:ext cx="8379316" cy="100753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200" b="1" u="none">
              <a:latin typeface="Georgia" panose="02040502050405020303" pitchFamily="18" charset="0"/>
            </a:rPr>
            <a:t>Udskudt</a:t>
          </a:r>
          <a:r>
            <a:rPr lang="da-DK" sz="1200" b="1" u="none" baseline="0">
              <a:latin typeface="Georgia" panose="02040502050405020303" pitchFamily="18" charset="0"/>
            </a:rPr>
            <a:t> orlov: </a:t>
          </a:r>
          <a:r>
            <a:rPr lang="da-DK" sz="1200" u="none" baseline="0">
              <a:latin typeface="Georgia" panose="02040502050405020303" pitchFamily="18" charset="0"/>
            </a:rPr>
            <a:t>Du har ret til at udskyde op til 5 ugers barsel til brug inden barnet bliver 9 år.</a:t>
          </a:r>
        </a:p>
        <a:p>
          <a:endParaRPr lang="da-DK" sz="1200" u="none" baseline="0">
            <a:latin typeface="Georgia" panose="02040502050405020303" pitchFamily="18" charset="0"/>
          </a:endParaRPr>
        </a:p>
        <a:p>
          <a:r>
            <a:rPr lang="da-DK" sz="1200" u="none" baseline="0">
              <a:latin typeface="Georgia" panose="02040502050405020303" pitchFamily="18" charset="0"/>
            </a:rPr>
            <a:t>Der kan aftales andet antal uger med nærmeste leder. </a:t>
          </a:r>
        </a:p>
        <a:p>
          <a:endParaRPr lang="da-DK" sz="1200" u="none" baseline="0">
            <a:solidFill>
              <a:schemeClr val="dk1"/>
            </a:solidFill>
            <a:latin typeface="Georgia" panose="02040502050405020303" pitchFamily="18" charset="0"/>
            <a:ea typeface="+mn-ea"/>
            <a:cs typeface="+mn-cs"/>
          </a:endParaRPr>
        </a:p>
        <a:p>
          <a:r>
            <a:rPr lang="da-DK" sz="1200" u="none" baseline="0">
              <a:solidFill>
                <a:schemeClr val="dk1"/>
              </a:solidFill>
              <a:latin typeface="Georgia" panose="02040502050405020303" pitchFamily="18" charset="0"/>
              <a:ea typeface="+mn-ea"/>
              <a:cs typeface="+mn-cs"/>
            </a:rPr>
            <a:t>Når du ønsker at afholde udskudt orlov, skal det varsles med 8 uger over for nærmeste leder.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77</xdr:row>
          <xdr:rowOff>200025</xdr:rowOff>
        </xdr:from>
        <xdr:to>
          <xdr:col>1</xdr:col>
          <xdr:colOff>1200150</xdr:colOff>
          <xdr:row>77</xdr:row>
          <xdr:rowOff>1047750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9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71967</xdr:colOff>
      <xdr:row>84</xdr:row>
      <xdr:rowOff>50799</xdr:rowOff>
    </xdr:from>
    <xdr:to>
      <xdr:col>13</xdr:col>
      <xdr:colOff>122502</xdr:colOff>
      <xdr:row>86</xdr:row>
      <xdr:rowOff>2751666</xdr:rowOff>
    </xdr:to>
    <xdr:sp macro="" textlink="">
      <xdr:nvSpPr>
        <xdr:cNvPr id="15" name="Afrundet rektangel 19">
          <a:extLst>
            <a:ext uri="{FF2B5EF4-FFF2-40B4-BE49-F238E27FC236}">
              <a16:creationId xmlns:a16="http://schemas.microsoft.com/office/drawing/2014/main" id="{65C61DAA-9C10-4BA9-A5BD-E82804E9F4C2}"/>
            </a:ext>
          </a:extLst>
        </xdr:cNvPr>
        <xdr:cNvSpPr/>
      </xdr:nvSpPr>
      <xdr:spPr>
        <a:xfrm>
          <a:off x="135467" y="14376399"/>
          <a:ext cx="10705835" cy="2967567"/>
        </a:xfrm>
        <a:prstGeom prst="roundRect">
          <a:avLst/>
        </a:prstGeom>
        <a:solidFill>
          <a:sysClr val="window" lastClr="FFFFFF"/>
        </a:solidFill>
        <a:ln>
          <a:solidFill>
            <a:srgbClr val="0085A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85</xdr:row>
          <xdr:rowOff>38100</xdr:rowOff>
        </xdr:from>
        <xdr:to>
          <xdr:col>1</xdr:col>
          <xdr:colOff>1076325</xdr:colOff>
          <xdr:row>86</xdr:row>
          <xdr:rowOff>800100</xdr:rowOff>
        </xdr:to>
        <xdr:sp macro="" textlink="">
          <xdr:nvSpPr>
            <xdr:cNvPr id="26629" name="Object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9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85A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1363134</xdr:colOff>
      <xdr:row>84</xdr:row>
      <xdr:rowOff>177800</xdr:rowOff>
    </xdr:from>
    <xdr:to>
      <xdr:col>12</xdr:col>
      <xdr:colOff>872067</xdr:colOff>
      <xdr:row>86</xdr:row>
      <xdr:rowOff>2616200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kstfelt 15">
              <a:extLst>
                <a:ext uri="{FF2B5EF4-FFF2-40B4-BE49-F238E27FC236}">
                  <a16:creationId xmlns:a16="http://schemas.microsoft.com/office/drawing/2014/main" id="{CD8A56EB-D939-4A95-95BF-4555DC2670B4}"/>
                </a:ext>
              </a:extLst>
            </xdr:cNvPr>
            <xdr:cNvSpPr txBox="1"/>
          </xdr:nvSpPr>
          <xdr:spPr>
            <a:xfrm>
              <a:off x="1421323" y="14949516"/>
              <a:ext cx="8769311" cy="270440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(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𝑎𝑟𝑏𝑒𝑗𝑑𝑠𝑡𝑖𝑚𝑒𝑟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×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𝑑𝑎𝑔𝑒𝑠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𝑟𝑒𝑠𝑡𝑜𝑟𝑙𝑜𝑣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)</m:t>
                        </m:r>
                      </m:num>
                      <m:den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𝑎𝑛𝑡𝑎𝑙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𝑜𝑟𝑙𝑜𝑣𝑠𝑡𝑖𝑚𝑒𝑟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𝑚𝑒𝑑𝑎𝑟𝑏𝑒𝑗𝑑𝑒𝑟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ø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𝑛𝑠𝑘𝑒𝑟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𝑎𝑡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h𝑜𝑙𝑑𝑒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𝑝𝑟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. 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𝑢𝑔𝑒</m:t>
                        </m:r>
                        <m:r>
                          <a:rPr lang="da-DK" sz="1100" i="1">
                            <a:solidFill>
                              <a:schemeClr val="dk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</m:den>
                    </m:f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=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𝐴𝑛𝑡𝑎𝑙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𝑢𝑔𝑒𝑟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𝑚𝑒𝑑𝑎𝑟𝑏𝑒𝑗𝑑𝑒𝑟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𝑔𝑒𝑛𝑜𝑝𝑡𝑎𝑔𝑒𝑟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𝑎𝑟𝑏𝑒𝑗𝑑𝑒𝑡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𝑝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å </m:t>
                    </m:r>
                    <m:r>
                      <a:rPr lang="da-DK" sz="1100" i="1">
                        <a:solidFill>
                          <a:schemeClr val="dk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𝑑𝑒𝑙𝑡𝑖𝑑</m:t>
                    </m:r>
                  </m:oMath>
                </m:oMathPara>
              </a14:m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Choice>
      <mc:Fallback xmlns="">
        <xdr:sp macro="" textlink="">
          <xdr:nvSpPr>
            <xdr:cNvPr id="16" name="Tekstfelt 15">
              <a:extLst>
                <a:ext uri="{FF2B5EF4-FFF2-40B4-BE49-F238E27FC236}">
                  <a16:creationId xmlns:a16="http://schemas.microsoft.com/office/drawing/2014/main" id="{CD8A56EB-D939-4A95-95BF-4555DC2670B4}"/>
                </a:ext>
              </a:extLst>
            </xdr:cNvPr>
            <xdr:cNvSpPr txBox="1"/>
          </xdr:nvSpPr>
          <xdr:spPr>
            <a:xfrm>
              <a:off x="1421323" y="14949516"/>
              <a:ext cx="8769311" cy="270440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a-DK" sz="1200" b="1">
                  <a:latin typeface="Georgia" panose="02040502050405020303" pitchFamily="18" charset="0"/>
                </a:rPr>
                <a:t>Delvis genoptagelse af arbejdet: </a:t>
              </a:r>
              <a:r>
                <a:rPr lang="da-DK" sz="1200" b="0">
                  <a:latin typeface="Georgia" panose="02040502050405020303" pitchFamily="18" charset="0"/>
                </a:rPr>
                <a:t>Efter</a:t>
              </a:r>
              <a:r>
                <a:rPr lang="da-DK" sz="1200" b="0" baseline="0">
                  <a:latin typeface="Georgia" panose="02040502050405020303" pitchFamily="18" charset="0"/>
                </a:rPr>
                <a:t> aftale med din leder kan du genoptage arbejdet delvist og samtidig forlænge orloven svarende til den tid, arbejdet er genoptaget.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baseline="0">
                  <a:latin typeface="Georgia" panose="02040502050405020303" pitchFamily="18" charset="0"/>
                </a:rPr>
                <a:t>Beregningen af antal kalenderuger med delvis genoptaglese af arbejdet foretages således:</a:t>
              </a:r>
            </a:p>
            <a:p>
              <a:endParaRPr lang="da-DK" sz="1200" b="0" i="1" baseline="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pPr/>
              <a:r>
                <a:rPr lang="da-DK" sz="1100" i="0">
                  <a:solidFill>
                    <a:schemeClr val="dk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((𝑎𝑛𝑡𝑎𝑙 𝑎𝑟𝑏𝑒𝑗𝑑𝑠𝑡𝑖𝑚𝑒𝑟 𝑝𝑟. 𝑑𝑎𝑔 ×𝑎𝑛𝑡𝑎𝑙 𝑑𝑎𝑔𝑒𝑠 𝑟𝑒𝑠𝑡𝑜𝑟𝑙𝑜𝑣))/(𝑎𝑛𝑡𝑎𝑙 𝑜𝑟𝑙𝑜𝑣𝑠𝑡𝑖𝑚𝑒𝑟 𝑚𝑒𝑑𝑎𝑟𝑏𝑒𝑗𝑑𝑒𝑟 ø𝑛𝑠𝑘𝑒𝑟 𝑎𝑡 ℎ𝑜𝑙𝑑𝑒 𝑝𝑟. 𝑢𝑔𝑒 )  =𝐴𝑛𝑡𝑎𝑙 𝑢𝑔𝑒𝑟 𝑚𝑒𝑑𝑎𝑟𝑏𝑒𝑗𝑑𝑒𝑟 𝑔𝑒𝑛𝑜𝑝𝑡𝑎𝑔𝑒𝑟 𝑎𝑟𝑏𝑒𝑗𝑑𝑒𝑡 𝑝å 𝑑𝑒𝑙𝑡𝑖𝑑</a:t>
              </a:r>
              <a:endParaRPr lang="da-DK" sz="1100">
                <a:solidFill>
                  <a:schemeClr val="dk1"/>
                </a:solidFill>
                <a:effectLst/>
                <a:latin typeface="Georgia" panose="02040502050405020303" pitchFamily="18" charset="0"/>
                <a:ea typeface="+mn-ea"/>
                <a:cs typeface="+mn-cs"/>
              </a:endParaRPr>
            </a:p>
            <a:p>
              <a:endParaRPr lang="da-DK" sz="1200" b="0" baseline="0">
                <a:latin typeface="Georgia" panose="02040502050405020303" pitchFamily="18" charset="0"/>
              </a:endParaRPr>
            </a:p>
            <a:p>
              <a:r>
                <a:rPr lang="da-DK" sz="1200" b="0" i="1" baseline="0">
                  <a:latin typeface="Georgia" panose="02040502050405020303" pitchFamily="18" charset="0"/>
                </a:rPr>
                <a:t>Eksempel:</a:t>
              </a:r>
            </a:p>
            <a:p>
              <a:endParaRPr lang="da-DK" sz="1200" b="0" i="1" baseline="0">
                <a:latin typeface="Georgia" panose="02040502050405020303" pitchFamily="18" charset="0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er ansat 37 timer per. uge og ønsker at genoptage arbejdet med 29,6 timer per uge.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3 ugers orlov tilbage (iflg. Borger.dk).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Medarbejder har således 111 timers orlov til afholdelse (3 uger * 37 timer). </a:t>
              </a: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a-DK" sz="1100">
                  <a:solidFill>
                    <a:schemeClr val="dk1"/>
                  </a:solidFill>
                  <a:effectLst/>
                  <a:latin typeface="Georgia" panose="02040502050405020303" pitchFamily="18" charset="0"/>
                  <a:ea typeface="+mn-ea"/>
                  <a:cs typeface="+mn-cs"/>
                </a:rPr>
                <a:t>Da medarbejder ønsker at afholde 7,4 timers orlov per uge, er dette svarende til 15 uger hvor der kan afholdes orlov (111 timer / 7,4 timer per uge). </a:t>
              </a:r>
            </a:p>
            <a:p>
              <a:endParaRPr lang="da-DK" sz="1200" b="0" baseline="0">
                <a:latin typeface="Georgia" panose="02040502050405020303" pitchFamily="18" charset="0"/>
              </a:endParaRP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.regionsjaelland.dk/personale/min%20ans&#230;ttelse/blanketter/Documents/1%20Skabelon%20Bas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.regionsjaelland.dk/Center%20for%20L&#248;n%20og%20Personale/Blanketter-intranet-Webansvarlig/Blanketter%20Region%20Sj&#230;lland/1%20Skabelon%20Ba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.regionsjaelland.dk/Center%20for%20L&#248;n%20og%20Personale/Blanketter-intranet-Webansvarlig/Blanketter%20Region%20Sj&#230;lland/Arb/Personaleblanket-soc.inst%20301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.regionsjaelland.dk/personale/min%20ans&#230;ttelse/blanketter/Documents/Personaleblanket-till&#230;g%20til%20ans&#230;ttelsesbrev.xlt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intra.regionsjaelland.dk/personale/min%20ans&#230;ttelse/blanketter/Documents/Ferie.xltx" TargetMode="External"/><Relationship Id="rId1" Type="http://schemas.openxmlformats.org/officeDocument/2006/relationships/externalLinkPath" Target="http://intra.regionsjaelland.dk/personale/min%20ans&#230;ttelse/blanketter/Documents/Ferie.xlt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Å2"/>
      <sheetName val="BLÅ"/>
      <sheetName val="GRÅ"/>
      <sheetName val=" område"/>
      <sheetName val="NSR"/>
      <sheetName val="SU"/>
      <sheetName val="HO"/>
      <sheetName val="NY"/>
      <sheetName val="Psyk"/>
      <sheetName val="SOC"/>
      <sheetName val="APO"/>
      <sheetName val="KS"/>
      <sheetName val="KØ"/>
      <sheetName val="KHR"/>
      <sheetName val="PRÆ"/>
      <sheetName val="PRIM"/>
      <sheetName val="IT"/>
      <sheetName val="LED"/>
      <sheetName val="RU"/>
      <sheetName val="KU"/>
      <sheetName val="PFI"/>
      <sheetName val="IKE"/>
      <sheetName val="RS"/>
    </sheetNames>
    <sheetDataSet>
      <sheetData sheetId="0"/>
      <sheetData sheetId="1"/>
      <sheetData sheetId="2"/>
      <sheetData sheetId="3">
        <row r="3">
          <cell r="B3" t="str">
            <v>khr-loen-team2@regionsjaelland.dk</v>
          </cell>
        </row>
        <row r="24">
          <cell r="A24" t="str">
            <v>Akutafdelingen - Køge</v>
          </cell>
          <cell r="B24" t="str">
            <v>Gynækologisk/Obstetrisk Afd. - Roskilde-ROGYOB</v>
          </cell>
        </row>
        <row r="25">
          <cell r="A25" t="str">
            <v>Anæstesiologisk Afdeling - Køge</v>
          </cell>
          <cell r="B25" t="str">
            <v>Af. for fød. 2 - Gyn og  Obs - Rosk.(VP)-ROGYOBAFF2</v>
          </cell>
        </row>
        <row r="26">
          <cell r="A26" t="str">
            <v>Anæstesiologisk Afdeling - Roskilde</v>
          </cell>
          <cell r="B26" t="str">
            <v>Afs for fød. 3 - Gyn og  Obs - Rosk.(VP)-ROGYOBAFF3</v>
          </cell>
        </row>
        <row r="27">
          <cell r="A27" t="str">
            <v>Billeddiagnostisk Afdeling - Rosk.-Køge</v>
          </cell>
          <cell r="B27" t="str">
            <v>Dagkirurgisk - Gyn/Obs - Roskilde-ROGYOBDAGK</v>
          </cell>
        </row>
        <row r="28">
          <cell r="A28" t="str">
            <v>Dermatologisk Afdeling - Roskilde</v>
          </cell>
          <cell r="B28" t="str">
            <v>Forskning - Gyn/Obs - Roskilde-ROGYOBFORS</v>
          </cell>
        </row>
        <row r="29">
          <cell r="A29" t="str">
            <v>Driftsafdelingen - Roskilde-Køge</v>
          </cell>
          <cell r="B29" t="str">
            <v>Fælles - Gyn/Obs - Roskilde-ROGYOBFÆLL</v>
          </cell>
        </row>
        <row r="30">
          <cell r="A30" t="str">
            <v>Generel - Roskilde/Køge</v>
          </cell>
          <cell r="B30" t="str">
            <v>Fælles3 - Gynæ. og  Obstet. - Rosk. (VP)-ROGYOBFÆL3</v>
          </cell>
        </row>
        <row r="31">
          <cell r="A31" t="str">
            <v>Gynækologisk/Obstetrisk Afd. - Roskilde</v>
          </cell>
          <cell r="B31" t="str">
            <v>Fødende FG - Gyn/Obs - Roskilde-ROGYOBFG</v>
          </cell>
        </row>
        <row r="32">
          <cell r="A32" t="str">
            <v>Hæmatologisk afdeling - Roskilde</v>
          </cell>
          <cell r="B32" t="str">
            <v>SP Fødende FG - Gyn/Obs - Roskilde-SPROGYOBFG</v>
          </cell>
        </row>
        <row r="33">
          <cell r="A33" t="str">
            <v>Kardiologisk Afdeling - Roskilde</v>
          </cell>
          <cell r="B33" t="str">
            <v>Gynækologi G76 - Gyn/Obs - Roskilde-ROGYOBG76</v>
          </cell>
        </row>
        <row r="34">
          <cell r="A34" t="str">
            <v>Kirurgisk Afdeling - Køge/Roskilde</v>
          </cell>
          <cell r="B34" t="str">
            <v>Instruk.jordemoder - Gyn/Obs - Roskilde-ROGYOBINJO</v>
          </cell>
        </row>
        <row r="35">
          <cell r="A35" t="str">
            <v>Klinisk Biokemisk Afdeling - SUH</v>
          </cell>
          <cell r="B35" t="str">
            <v>Lægesekretær - Gyn/Obs - Roskilde-ROGYOBLÆSE</v>
          </cell>
        </row>
        <row r="36">
          <cell r="A36" t="str">
            <v>Klinisk Fysiologisk/Nuklearmedicinsk Afd</v>
          </cell>
          <cell r="B36" t="str">
            <v>Svanger/barsel G73 - Gyn/Obs - Roskilde-ROGYOBG73</v>
          </cell>
        </row>
        <row r="37">
          <cell r="A37" t="str">
            <v>Klinisk Onkologisk Afdeling</v>
          </cell>
          <cell r="B37" t="str">
            <v>*</v>
          </cell>
        </row>
        <row r="38">
          <cell r="A38" t="str">
            <v>Medicinsk Afdeling - Køge</v>
          </cell>
          <cell r="B38" t="str">
            <v>*</v>
          </cell>
        </row>
        <row r="39">
          <cell r="A39" t="str">
            <v>Medicinsk Afdeling - Roskilde</v>
          </cell>
          <cell r="B39" t="str">
            <v>*</v>
          </cell>
        </row>
        <row r="40">
          <cell r="A40" t="str">
            <v>Neurologisk Afdeling - Roskilde</v>
          </cell>
          <cell r="B40" t="str">
            <v>*</v>
          </cell>
        </row>
        <row r="41">
          <cell r="A41" t="str">
            <v>Ortopædkirurgisk Afdeling - Køge</v>
          </cell>
          <cell r="B41" t="str">
            <v>*</v>
          </cell>
        </row>
        <row r="42">
          <cell r="A42" t="str">
            <v>Patologiafdelingen - Region Sjælland</v>
          </cell>
          <cell r="B42" t="str">
            <v>*</v>
          </cell>
        </row>
        <row r="43">
          <cell r="A43" t="str">
            <v>Plastikkirurgisk og Brystkirurgisk Afd.</v>
          </cell>
          <cell r="B43" t="str">
            <v>*</v>
          </cell>
        </row>
        <row r="44">
          <cell r="A44" t="str">
            <v>Pædiatrisk Afdeling - Roskilde</v>
          </cell>
          <cell r="B44" t="str">
            <v>*</v>
          </cell>
        </row>
        <row r="45">
          <cell r="A45" t="str">
            <v>Reumatologisk Afdeling - Rosk.-Køge</v>
          </cell>
          <cell r="B45" t="str">
            <v>*</v>
          </cell>
        </row>
        <row r="46">
          <cell r="A46" t="str">
            <v>Sekretariat - Sygehusled. - Rosk.-Køge</v>
          </cell>
          <cell r="B46" t="str">
            <v>*</v>
          </cell>
        </row>
        <row r="47">
          <cell r="A47" t="str">
            <v>Stab - Roskilde-Køge</v>
          </cell>
          <cell r="B47" t="str">
            <v>*</v>
          </cell>
        </row>
        <row r="48">
          <cell r="A48" t="str">
            <v>Urologisk Afdeling</v>
          </cell>
          <cell r="B48" t="str">
            <v>*</v>
          </cell>
        </row>
        <row r="49">
          <cell r="A49" t="str">
            <v>Øjenafdelingen</v>
          </cell>
          <cell r="B49" t="str">
            <v>*</v>
          </cell>
        </row>
        <row r="50">
          <cell r="A50" t="str">
            <v>Øre-Næse-Hals-Kæbekir. Afd. - Rosk./Køge</v>
          </cell>
          <cell r="B50" t="str">
            <v>*</v>
          </cell>
        </row>
        <row r="51">
          <cell r="A51" t="str">
            <v>*</v>
          </cell>
          <cell r="B51" t="str">
            <v>*</v>
          </cell>
        </row>
        <row r="52">
          <cell r="A52" t="str">
            <v>*</v>
          </cell>
          <cell r="B52" t="str">
            <v>*</v>
          </cell>
        </row>
        <row r="53">
          <cell r="A53" t="str">
            <v>*</v>
          </cell>
          <cell r="B53" t="str">
            <v>*</v>
          </cell>
        </row>
        <row r="54">
          <cell r="B54" t="str">
            <v>*</v>
          </cell>
        </row>
        <row r="55">
          <cell r="B55" t="str">
            <v>*</v>
          </cell>
        </row>
        <row r="56">
          <cell r="B56" t="str">
            <v>*</v>
          </cell>
        </row>
        <row r="57">
          <cell r="B57" t="str">
            <v>*</v>
          </cell>
        </row>
        <row r="58">
          <cell r="B58" t="str">
            <v>*</v>
          </cell>
        </row>
        <row r="59">
          <cell r="B59" t="str">
            <v>*</v>
          </cell>
        </row>
        <row r="60">
          <cell r="B60" t="str">
            <v>*</v>
          </cell>
        </row>
        <row r="61">
          <cell r="B61" t="str">
            <v>*</v>
          </cell>
        </row>
        <row r="62">
          <cell r="B62" t="str">
            <v>*</v>
          </cell>
        </row>
        <row r="63">
          <cell r="B63" t="str">
            <v>*</v>
          </cell>
        </row>
        <row r="64">
          <cell r="B64" t="str">
            <v>*</v>
          </cell>
        </row>
        <row r="65">
          <cell r="B65" t="str">
            <v>*</v>
          </cell>
        </row>
        <row r="66">
          <cell r="B66" t="str">
            <v>*</v>
          </cell>
        </row>
        <row r="67">
          <cell r="B67" t="str">
            <v>*</v>
          </cell>
        </row>
        <row r="68">
          <cell r="B68" t="str">
            <v>*</v>
          </cell>
        </row>
        <row r="69">
          <cell r="B69" t="str">
            <v>*</v>
          </cell>
        </row>
        <row r="70">
          <cell r="B70" t="str">
            <v>*</v>
          </cell>
        </row>
        <row r="71">
          <cell r="B71" t="str">
            <v>*</v>
          </cell>
        </row>
        <row r="72">
          <cell r="B72" t="str">
            <v>*</v>
          </cell>
        </row>
        <row r="73">
          <cell r="B73" t="str">
            <v>*</v>
          </cell>
        </row>
        <row r="74">
          <cell r="B74" t="str">
            <v>*</v>
          </cell>
        </row>
        <row r="75">
          <cell r="B75" t="str">
            <v>*</v>
          </cell>
        </row>
        <row r="76">
          <cell r="B76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Å2"/>
      <sheetName val="BLÅ"/>
      <sheetName val="GRÅ"/>
      <sheetName val=" område"/>
      <sheetName val="NSR"/>
      <sheetName val="SU"/>
      <sheetName val="HO"/>
      <sheetName val="NY"/>
      <sheetName val="Psyk"/>
      <sheetName val="SOC"/>
      <sheetName val="APO"/>
      <sheetName val="KS"/>
      <sheetName val="KØ"/>
      <sheetName val="KHR"/>
      <sheetName val="PRÆ"/>
      <sheetName val="PRIM"/>
      <sheetName val="IT"/>
      <sheetName val="LED"/>
      <sheetName val="RU"/>
      <sheetName val="KU"/>
      <sheetName val="PFI"/>
      <sheetName val="IKE"/>
      <sheetName val="RS"/>
    </sheetNames>
    <sheetDataSet>
      <sheetData sheetId="0"/>
      <sheetData sheetId="1"/>
      <sheetData sheetId="2"/>
      <sheetData sheetId="3">
        <row r="3">
          <cell r="B3" t="str">
            <v>khr-loen-team2@regionsjaelland.dk</v>
          </cell>
        </row>
        <row r="24">
          <cell r="A24" t="str">
            <v>Akutafdelingen - Køge</v>
          </cell>
          <cell r="B24" t="str">
            <v>Gynækologisk/Obstetrisk Afd. - Roskilde-ROGYOB</v>
          </cell>
        </row>
        <row r="25">
          <cell r="A25" t="str">
            <v>Anæstesiologisk Afdeling - Køge</v>
          </cell>
          <cell r="B25" t="str">
            <v>Af. for fød. 2 - Gyn og  Obs - Rosk.(VP)-ROGYOBAFF2</v>
          </cell>
        </row>
        <row r="26">
          <cell r="A26" t="str">
            <v>Anæstesiologisk Afdeling - Roskilde</v>
          </cell>
          <cell r="B26" t="str">
            <v>Afs for fød. 3 - Gyn og  Obs - Rosk.(VP)-ROGYOBAFF3</v>
          </cell>
        </row>
        <row r="27">
          <cell r="A27" t="str">
            <v>Billeddiagnostisk Afdeling - Rosk.-Køge</v>
          </cell>
          <cell r="B27" t="str">
            <v>Dagkirurgisk - Gyn/Obs - Roskilde-ROGYOBDAGK</v>
          </cell>
        </row>
        <row r="28">
          <cell r="A28" t="str">
            <v>Dermatologisk Afdeling - Roskilde</v>
          </cell>
          <cell r="B28" t="str">
            <v>Forskning - Gyn/Obs - Roskilde-ROGYOBFORS</v>
          </cell>
        </row>
        <row r="29">
          <cell r="A29" t="str">
            <v>Driftsafdelingen - Roskilde-Køge</v>
          </cell>
          <cell r="B29" t="str">
            <v>Fælles - Gyn/Obs - Roskilde-ROGYOBFÆLL</v>
          </cell>
        </row>
        <row r="30">
          <cell r="A30" t="str">
            <v>Generel - Roskilde/Køge</v>
          </cell>
          <cell r="B30" t="str">
            <v>Fælles3 - Gynæ. og  Obstet. - Rosk. (VP)-ROGYOBFÆL3</v>
          </cell>
        </row>
        <row r="31">
          <cell r="A31" t="str">
            <v>Gynækologisk/Obstetrisk Afd. - Roskilde</v>
          </cell>
          <cell r="B31" t="str">
            <v>Fødende FG - Gyn/Obs - Roskilde-ROGYOBFG</v>
          </cell>
        </row>
        <row r="32">
          <cell r="A32" t="str">
            <v>Hæmatologisk afdeling - Roskilde</v>
          </cell>
          <cell r="B32" t="str">
            <v>SP Fødende FG - Gyn/Obs - Roskilde-SPROGYOBFG</v>
          </cell>
        </row>
        <row r="33">
          <cell r="A33" t="str">
            <v>Kardiologisk Afdeling - Roskilde</v>
          </cell>
          <cell r="B33" t="str">
            <v>Gynækologi G76 - Gyn/Obs - Roskilde-ROGYOBG76</v>
          </cell>
        </row>
        <row r="34">
          <cell r="A34" t="str">
            <v>Kirurgisk Afdeling - Køge/Roskilde</v>
          </cell>
          <cell r="B34" t="str">
            <v>Instruk.jordemoder - Gyn/Obs - Roskilde-ROGYOBINJO</v>
          </cell>
        </row>
        <row r="35">
          <cell r="A35" t="str">
            <v>Klinisk Biokemisk Afdeling - SUH</v>
          </cell>
          <cell r="B35" t="str">
            <v>Lægesekretær - Gyn/Obs - Roskilde-ROGYOBLÆSE</v>
          </cell>
        </row>
        <row r="36">
          <cell r="A36" t="str">
            <v>Klinisk Fysiologisk/Nuklearmedicinsk Afd</v>
          </cell>
          <cell r="B36" t="str">
            <v>Svanger/barsel G73 - Gyn/Obs - Roskilde-ROGYOBG73</v>
          </cell>
        </row>
        <row r="37">
          <cell r="A37" t="str">
            <v>Klinisk Onkologisk Afdeling</v>
          </cell>
          <cell r="B37" t="str">
            <v>*</v>
          </cell>
        </row>
        <row r="38">
          <cell r="A38" t="str">
            <v>Medicinsk Afdeling - Køge</v>
          </cell>
          <cell r="B38" t="str">
            <v>*</v>
          </cell>
        </row>
        <row r="39">
          <cell r="A39" t="str">
            <v>Medicinsk Afdeling - Roskilde</v>
          </cell>
          <cell r="B39" t="str">
            <v>*</v>
          </cell>
        </row>
        <row r="40">
          <cell r="A40" t="str">
            <v>Neurologisk Afdeling - Roskilde</v>
          </cell>
          <cell r="B40" t="str">
            <v>*</v>
          </cell>
        </row>
        <row r="41">
          <cell r="A41" t="str">
            <v>Ortopædkirurgisk Afdeling - Køge</v>
          </cell>
          <cell r="B41" t="str">
            <v>*</v>
          </cell>
        </row>
        <row r="42">
          <cell r="A42" t="str">
            <v>Patologiafdelingen - Region Sjælland</v>
          </cell>
          <cell r="B42" t="str">
            <v>*</v>
          </cell>
        </row>
        <row r="43">
          <cell r="A43" t="str">
            <v>Plastikkirurgisk og Brystkirurgisk Afd.</v>
          </cell>
          <cell r="B43" t="str">
            <v>*</v>
          </cell>
        </row>
        <row r="44">
          <cell r="A44" t="str">
            <v>Pædiatrisk Afdeling - Roskilde</v>
          </cell>
          <cell r="B44" t="str">
            <v>*</v>
          </cell>
        </row>
        <row r="45">
          <cell r="A45" t="str">
            <v>Reumatologisk Afdeling - Rosk.-Køge</v>
          </cell>
          <cell r="B45" t="str">
            <v>*</v>
          </cell>
        </row>
        <row r="46">
          <cell r="A46" t="str">
            <v>Sekretariat - Sygehusled. - Rosk.-Køge</v>
          </cell>
          <cell r="B46" t="str">
            <v>*</v>
          </cell>
        </row>
        <row r="47">
          <cell r="A47" t="str">
            <v>Stab - Roskilde-Køge</v>
          </cell>
          <cell r="B47" t="str">
            <v>*</v>
          </cell>
        </row>
        <row r="48">
          <cell r="A48" t="str">
            <v>Urologisk Afdeling</v>
          </cell>
          <cell r="B48" t="str">
            <v>*</v>
          </cell>
        </row>
        <row r="49">
          <cell r="A49" t="str">
            <v>Øjenafdelingen</v>
          </cell>
          <cell r="B49" t="str">
            <v>*</v>
          </cell>
        </row>
        <row r="50">
          <cell r="A50" t="str">
            <v>Øre-Næse-Hals-Kæbekir. Afd. - Rosk./Køge</v>
          </cell>
          <cell r="B50" t="str">
            <v>*</v>
          </cell>
        </row>
        <row r="51">
          <cell r="A51" t="str">
            <v>*</v>
          </cell>
          <cell r="B51" t="str">
            <v>*</v>
          </cell>
        </row>
        <row r="52">
          <cell r="A52" t="str">
            <v>*</v>
          </cell>
          <cell r="B52" t="str">
            <v>*</v>
          </cell>
        </row>
        <row r="53">
          <cell r="A53" t="str">
            <v>*</v>
          </cell>
          <cell r="B53" t="str">
            <v>*</v>
          </cell>
        </row>
        <row r="54">
          <cell r="B54" t="str">
            <v>*</v>
          </cell>
        </row>
        <row r="55">
          <cell r="B55" t="str">
            <v>*</v>
          </cell>
        </row>
        <row r="56">
          <cell r="B56" t="str">
            <v>*</v>
          </cell>
        </row>
        <row r="57">
          <cell r="B57" t="str">
            <v>*</v>
          </cell>
        </row>
        <row r="58">
          <cell r="B58" t="str">
            <v>*</v>
          </cell>
        </row>
        <row r="59">
          <cell r="B59" t="str">
            <v>*</v>
          </cell>
        </row>
        <row r="60">
          <cell r="B60" t="str">
            <v>*</v>
          </cell>
        </row>
        <row r="61">
          <cell r="B61" t="str">
            <v>*</v>
          </cell>
        </row>
        <row r="62">
          <cell r="B62" t="str">
            <v>*</v>
          </cell>
        </row>
        <row r="63">
          <cell r="B63" t="str">
            <v>*</v>
          </cell>
        </row>
        <row r="64">
          <cell r="B64" t="str">
            <v>*</v>
          </cell>
        </row>
        <row r="65">
          <cell r="B65" t="str">
            <v>*</v>
          </cell>
        </row>
        <row r="66">
          <cell r="B66" t="str">
            <v>*</v>
          </cell>
        </row>
        <row r="67">
          <cell r="B67" t="str">
            <v>*</v>
          </cell>
        </row>
        <row r="68">
          <cell r="B68" t="str">
            <v>*</v>
          </cell>
        </row>
        <row r="69">
          <cell r="B69" t="str">
            <v>*</v>
          </cell>
        </row>
        <row r="70">
          <cell r="B70" t="str">
            <v>*</v>
          </cell>
        </row>
        <row r="71">
          <cell r="B71" t="str">
            <v>*</v>
          </cell>
        </row>
        <row r="72">
          <cell r="B72" t="str">
            <v>*</v>
          </cell>
        </row>
        <row r="73">
          <cell r="B73" t="str">
            <v>*</v>
          </cell>
        </row>
        <row r="74">
          <cell r="B74" t="str">
            <v>*</v>
          </cell>
        </row>
        <row r="75">
          <cell r="B75" t="str">
            <v>*</v>
          </cell>
        </row>
        <row r="76">
          <cell r="B76" t="str">
            <v>*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mråde"/>
      <sheetName val="menu"/>
      <sheetName val="nyansættelse"/>
      <sheetName val="ændring"/>
      <sheetName val="fratrædelse"/>
      <sheetName val="orlov"/>
      <sheetName val="lønaftale"/>
      <sheetName val="stillinger"/>
      <sheetName val="Ark2"/>
      <sheetName val="VP"/>
      <sheetName val="TR FTR AM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1. Reservelæge</v>
          </cell>
          <cell r="C2" t="str">
            <v>nej</v>
          </cell>
        </row>
        <row r="3">
          <cell r="A3" t="str">
            <v>1. Reservelæge i hoveduddannelse</v>
          </cell>
          <cell r="B3" t="str">
            <v>x</v>
          </cell>
          <cell r="C3" t="str">
            <v>nej</v>
          </cell>
        </row>
        <row r="4">
          <cell r="A4" t="str">
            <v>Administrerende direktør</v>
          </cell>
          <cell r="C4" t="str">
            <v>ja</v>
          </cell>
        </row>
        <row r="5">
          <cell r="A5" t="str">
            <v>Afdelingsbioanalytiker m. ledelsesansvar</v>
          </cell>
          <cell r="C5" t="str">
            <v>ja</v>
          </cell>
        </row>
        <row r="6">
          <cell r="A6" t="str">
            <v>Afdelingsergoterapeut m. ledelsesansvar</v>
          </cell>
          <cell r="C6" t="str">
            <v>ja</v>
          </cell>
        </row>
        <row r="7">
          <cell r="A7" t="str">
            <v>Afdelingsfysioterapeut m. ledelsesansvar</v>
          </cell>
          <cell r="C7" t="str">
            <v>ja</v>
          </cell>
        </row>
        <row r="8">
          <cell r="A8" t="str">
            <v>Afdelingsledelsessekretær</v>
          </cell>
          <cell r="C8" t="str">
            <v>nej</v>
          </cell>
        </row>
        <row r="9">
          <cell r="A9" t="str">
            <v>Afdelingsleder</v>
          </cell>
          <cell r="C9" t="str">
            <v>ja</v>
          </cell>
        </row>
        <row r="10">
          <cell r="A10" t="str">
            <v>Afdelingslæge</v>
          </cell>
          <cell r="C10" t="str">
            <v>nej</v>
          </cell>
        </row>
        <row r="11">
          <cell r="A11" t="str">
            <v>Afdelingslæge - centerchef</v>
          </cell>
          <cell r="C11" t="str">
            <v>nej</v>
          </cell>
        </row>
        <row r="12">
          <cell r="A12" t="str">
            <v>Afdelingsradiograf</v>
          </cell>
          <cell r="C12" t="str">
            <v>ja</v>
          </cell>
        </row>
        <row r="13">
          <cell r="A13" t="str">
            <v>Afdelingssygeplejerske</v>
          </cell>
          <cell r="C13" t="str">
            <v>ja</v>
          </cell>
        </row>
        <row r="14">
          <cell r="A14" t="str">
            <v>Agronom</v>
          </cell>
          <cell r="C14" t="str">
            <v>nej</v>
          </cell>
        </row>
        <row r="15">
          <cell r="A15" t="str">
            <v>Ambulancebehandler</v>
          </cell>
          <cell r="C15" t="str">
            <v>nej</v>
          </cell>
        </row>
        <row r="16">
          <cell r="A16" t="str">
            <v>Ansvarlig fysiker</v>
          </cell>
          <cell r="C16" t="str">
            <v>nej</v>
          </cell>
        </row>
        <row r="17">
          <cell r="A17" t="str">
            <v>Apoteker</v>
          </cell>
          <cell r="C17" t="str">
            <v>ja</v>
          </cell>
        </row>
        <row r="18">
          <cell r="A18" t="str">
            <v>Apoteksmedhjælper</v>
          </cell>
          <cell r="C18" t="str">
            <v>nej</v>
          </cell>
        </row>
        <row r="19">
          <cell r="A19" t="str">
            <v>Assistent</v>
          </cell>
          <cell r="C19" t="str">
            <v>nej</v>
          </cell>
        </row>
        <row r="20">
          <cell r="A20" t="str">
            <v>Assisterende specialeansvarlig overlæge</v>
          </cell>
          <cell r="C20" t="str">
            <v>nej</v>
          </cell>
        </row>
        <row r="21">
          <cell r="A21" t="str">
            <v>Audiologiassistent</v>
          </cell>
          <cell r="C21" t="str">
            <v>nej</v>
          </cell>
        </row>
        <row r="22">
          <cell r="A22" t="str">
            <v>Audiologiassistentelev</v>
          </cell>
          <cell r="C22" t="str">
            <v>nej</v>
          </cell>
        </row>
        <row r="23">
          <cell r="A23" t="str">
            <v>Audiologopæd</v>
          </cell>
          <cell r="C23" t="str">
            <v>nej</v>
          </cell>
        </row>
        <row r="24">
          <cell r="A24" t="str">
            <v>Bachelor</v>
          </cell>
          <cell r="C24" t="str">
            <v>nej</v>
          </cell>
        </row>
        <row r="25">
          <cell r="A25" t="str">
            <v>Bager</v>
          </cell>
          <cell r="C25" t="str">
            <v>nej</v>
          </cell>
        </row>
        <row r="26">
          <cell r="A26" t="str">
            <v>Beskyttet beskæftigelse</v>
          </cell>
          <cell r="C26" t="str">
            <v>nej</v>
          </cell>
        </row>
        <row r="27">
          <cell r="A27" t="str">
            <v>Beskæftigelsesvejleder</v>
          </cell>
          <cell r="C27" t="str">
            <v>nej</v>
          </cell>
        </row>
        <row r="28">
          <cell r="A28" t="str">
            <v>Bibliotekar</v>
          </cell>
          <cell r="C28" t="str">
            <v>nej</v>
          </cell>
        </row>
        <row r="29">
          <cell r="A29" t="str">
            <v>Bioanalytiker</v>
          </cell>
          <cell r="C29" t="str">
            <v>nej</v>
          </cell>
        </row>
        <row r="30">
          <cell r="A30" t="str">
            <v>Bioanalytikerunderviser</v>
          </cell>
          <cell r="C30" t="str">
            <v>nej</v>
          </cell>
        </row>
        <row r="31">
          <cell r="A31" t="str">
            <v>Biolog</v>
          </cell>
          <cell r="C31" t="str">
            <v>nej</v>
          </cell>
        </row>
        <row r="32">
          <cell r="A32" t="str">
            <v>Blikkenslager</v>
          </cell>
          <cell r="C32" t="str">
            <v>nej</v>
          </cell>
        </row>
        <row r="33">
          <cell r="A33" t="str">
            <v>Budget- og controllingchef</v>
          </cell>
          <cell r="C33" t="str">
            <v>ja</v>
          </cell>
        </row>
        <row r="34">
          <cell r="A34" t="str">
            <v>Byggechef</v>
          </cell>
          <cell r="C34" t="str">
            <v>ja</v>
          </cell>
        </row>
        <row r="35">
          <cell r="A35" t="str">
            <v>Byggeteknisk chef</v>
          </cell>
          <cell r="C35" t="str">
            <v>ja</v>
          </cell>
        </row>
        <row r="36">
          <cell r="A36" t="str">
            <v>Bygnings- og driftschef</v>
          </cell>
          <cell r="C36" t="str">
            <v>ja</v>
          </cell>
        </row>
        <row r="37">
          <cell r="A37" t="str">
            <v>Bygningskonstruktør</v>
          </cell>
          <cell r="C37" t="str">
            <v>nej</v>
          </cell>
        </row>
        <row r="38">
          <cell r="A38" t="str">
            <v>Centerchef</v>
          </cell>
          <cell r="C38" t="str">
            <v>ja</v>
          </cell>
        </row>
        <row r="39">
          <cell r="A39" t="str">
            <v>Centerdirektør</v>
          </cell>
          <cell r="C39" t="str">
            <v>ja</v>
          </cell>
        </row>
        <row r="40">
          <cell r="A40" t="str">
            <v>Change Manager</v>
          </cell>
          <cell r="C40" t="str">
            <v>nej</v>
          </cell>
        </row>
        <row r="41">
          <cell r="A41" t="str">
            <v>Chauffør</v>
          </cell>
          <cell r="C41" t="str">
            <v>nej</v>
          </cell>
        </row>
        <row r="42">
          <cell r="A42" t="str">
            <v>Chef for HR og Uddannelse</v>
          </cell>
          <cell r="C42" t="str">
            <v>ja</v>
          </cell>
        </row>
        <row r="43">
          <cell r="A43" t="str">
            <v>Chef for Indkøb og support</v>
          </cell>
          <cell r="C43" t="str">
            <v>ja</v>
          </cell>
        </row>
        <row r="44">
          <cell r="A44" t="str">
            <v>Chef for Informatik og Patientservice</v>
          </cell>
          <cell r="C44" t="str">
            <v>ja</v>
          </cell>
        </row>
        <row r="45">
          <cell r="A45" t="str">
            <v>Chef for Informationssikkerhed</v>
          </cell>
          <cell r="C45" t="str">
            <v>ja</v>
          </cell>
        </row>
        <row r="46">
          <cell r="A46" t="str">
            <v>Chef for Intern Kontrolenhed</v>
          </cell>
          <cell r="C46" t="str">
            <v>ja</v>
          </cell>
        </row>
        <row r="47">
          <cell r="A47" t="str">
            <v>Chef for Jura og forhandling</v>
          </cell>
          <cell r="C47" t="str">
            <v>ja</v>
          </cell>
        </row>
        <row r="48">
          <cell r="A48" t="str">
            <v>Chef for KS Regionshus</v>
          </cell>
          <cell r="C48" t="str">
            <v>ja</v>
          </cell>
        </row>
        <row r="49">
          <cell r="A49" t="str">
            <v>Chef for KU Sund</v>
          </cell>
          <cell r="C49" t="str">
            <v>ja</v>
          </cell>
        </row>
        <row r="50">
          <cell r="A50" t="str">
            <v>Chef for Kvalitet og Målstyring</v>
          </cell>
          <cell r="C50" t="str">
            <v>ja</v>
          </cell>
        </row>
        <row r="51">
          <cell r="A51" t="str">
            <v>Chef for Løn og personale</v>
          </cell>
          <cell r="C51" t="str">
            <v>ja</v>
          </cell>
        </row>
        <row r="52">
          <cell r="A52" t="str">
            <v>Chef for Medicoteknik</v>
          </cell>
          <cell r="C52" t="str">
            <v>ja</v>
          </cell>
        </row>
        <row r="53">
          <cell r="A53" t="str">
            <v>Chef for Regnskabsservice</v>
          </cell>
          <cell r="C53" t="str">
            <v>ja</v>
          </cell>
        </row>
        <row r="54">
          <cell r="A54" t="str">
            <v>Chef for Strategi og Plan</v>
          </cell>
          <cell r="C54" t="str">
            <v>ja</v>
          </cell>
        </row>
        <row r="55">
          <cell r="A55" t="str">
            <v>Chef for Teknik</v>
          </cell>
          <cell r="C55" t="str">
            <v>ja</v>
          </cell>
        </row>
        <row r="56">
          <cell r="A56" t="str">
            <v>Chef for Udbud</v>
          </cell>
          <cell r="C56" t="str">
            <v>ja</v>
          </cell>
        </row>
        <row r="57">
          <cell r="A57" t="str">
            <v>Chef for Uddannelse og kompetence</v>
          </cell>
          <cell r="C57" t="str">
            <v>ja</v>
          </cell>
        </row>
        <row r="58">
          <cell r="A58" t="str">
            <v>Chef Økonomi og Analyse</v>
          </cell>
          <cell r="C58" t="str">
            <v>ja</v>
          </cell>
        </row>
        <row r="59">
          <cell r="A59" t="str">
            <v>Cheffysiker</v>
          </cell>
          <cell r="C59" t="str">
            <v>ja</v>
          </cell>
        </row>
        <row r="60">
          <cell r="A60" t="str">
            <v>Chefkonsulent</v>
          </cell>
          <cell r="C60" t="str">
            <v>nej</v>
          </cell>
        </row>
        <row r="61">
          <cell r="A61" t="str">
            <v>Chefkonsulent (læge)</v>
          </cell>
          <cell r="C61" t="str">
            <v>nej</v>
          </cell>
        </row>
        <row r="62">
          <cell r="A62" t="str">
            <v>Chefsekretær</v>
          </cell>
          <cell r="C62" t="str">
            <v>nej</v>
          </cell>
        </row>
        <row r="63">
          <cell r="A63" t="str">
            <v>Chefsekretær/uddannelsesleder</v>
          </cell>
          <cell r="C63" t="str">
            <v>ja</v>
          </cell>
        </row>
        <row r="64">
          <cell r="A64" t="str">
            <v>Configuration Manager</v>
          </cell>
          <cell r="C64" t="str">
            <v>nej</v>
          </cell>
        </row>
        <row r="65">
          <cell r="A65" t="str">
            <v>Continuity Manager</v>
          </cell>
          <cell r="C65" t="str">
            <v>nej</v>
          </cell>
        </row>
        <row r="66">
          <cell r="A66" t="str">
            <v>Daglig leder</v>
          </cell>
          <cell r="C66" t="str">
            <v>ja</v>
          </cell>
        </row>
        <row r="67">
          <cell r="A67" t="str">
            <v>Data- og analysechef</v>
          </cell>
          <cell r="C67" t="str">
            <v>ja</v>
          </cell>
        </row>
        <row r="68">
          <cell r="A68" t="str">
            <v>Data- og planlægningschef</v>
          </cell>
          <cell r="C68" t="str">
            <v>ja</v>
          </cell>
        </row>
        <row r="69">
          <cell r="A69" t="str">
            <v>Datafagtekniker</v>
          </cell>
          <cell r="C69" t="str">
            <v>nej</v>
          </cell>
        </row>
        <row r="70">
          <cell r="A70" t="str">
            <v>Depotmedarbejder</v>
          </cell>
          <cell r="C70" t="str">
            <v>nej</v>
          </cell>
        </row>
        <row r="71">
          <cell r="A71" t="str">
            <v>Diakon</v>
          </cell>
          <cell r="C71" t="str">
            <v>nej</v>
          </cell>
        </row>
        <row r="72">
          <cell r="A72" t="str">
            <v>Direktør for Det nære sundhedsvæsen</v>
          </cell>
          <cell r="C72" t="str">
            <v>ja</v>
          </cell>
        </row>
        <row r="73">
          <cell r="A73" t="str">
            <v>Diverse undervisere</v>
          </cell>
          <cell r="C73" t="str">
            <v>nej</v>
          </cell>
        </row>
        <row r="74">
          <cell r="A74" t="str">
            <v>Diverse, ej fast løn</v>
          </cell>
          <cell r="C74" t="str">
            <v>nej</v>
          </cell>
        </row>
        <row r="75">
          <cell r="A75" t="str">
            <v>Diverse, ej fast løn (arbejdsskade)</v>
          </cell>
          <cell r="C75" t="str">
            <v>nej</v>
          </cell>
        </row>
        <row r="76">
          <cell r="A76" t="str">
            <v>Diverse, ej fast løn (forsikringer)</v>
          </cell>
          <cell r="C76" t="str">
            <v>nej</v>
          </cell>
        </row>
        <row r="77">
          <cell r="A77" t="str">
            <v>Diætist</v>
          </cell>
          <cell r="C77" t="str">
            <v>nej</v>
          </cell>
        </row>
        <row r="78">
          <cell r="A78" t="str">
            <v>DRG-Controller</v>
          </cell>
          <cell r="C78" t="str">
            <v>nej</v>
          </cell>
        </row>
        <row r="79">
          <cell r="A79" t="str">
            <v>Drifts- og sekretariatschef</v>
          </cell>
          <cell r="C79" t="str">
            <v>ja</v>
          </cell>
        </row>
        <row r="80">
          <cell r="A80" t="str">
            <v>Driftschef</v>
          </cell>
          <cell r="C80" t="str">
            <v>ja</v>
          </cell>
        </row>
        <row r="81">
          <cell r="A81" t="str">
            <v>Driftsleder</v>
          </cell>
          <cell r="C81" t="str">
            <v>ja</v>
          </cell>
        </row>
        <row r="82">
          <cell r="A82" t="str">
            <v>Driftstekniker</v>
          </cell>
          <cell r="C82" t="str">
            <v>nej</v>
          </cell>
        </row>
        <row r="83">
          <cell r="A83" t="str">
            <v>Efterindtægt</v>
          </cell>
          <cell r="C83" t="str">
            <v>nej</v>
          </cell>
        </row>
        <row r="84">
          <cell r="A84" t="str">
            <v>EGU-elev</v>
          </cell>
          <cell r="C84" t="str">
            <v>nej</v>
          </cell>
        </row>
        <row r="85">
          <cell r="A85" t="str">
            <v>Ejendomsservicetekniker</v>
          </cell>
          <cell r="C85" t="str">
            <v>nej</v>
          </cell>
        </row>
        <row r="86">
          <cell r="A86" t="str">
            <v>Ejendomsserviceteknikerelev</v>
          </cell>
          <cell r="C86" t="str">
            <v>nej</v>
          </cell>
        </row>
        <row r="87">
          <cell r="A87" t="str">
            <v>Elektriker</v>
          </cell>
          <cell r="C87" t="str">
            <v>nej</v>
          </cell>
        </row>
        <row r="88">
          <cell r="A88" t="str">
            <v>Elektrikerelev</v>
          </cell>
          <cell r="C88" t="str">
            <v>nej</v>
          </cell>
        </row>
        <row r="89">
          <cell r="A89" t="str">
            <v>Elektronikmekaniker</v>
          </cell>
          <cell r="C89" t="str">
            <v>nej</v>
          </cell>
        </row>
        <row r="90">
          <cell r="A90" t="str">
            <v>Elektroniktekniker</v>
          </cell>
          <cell r="C90" t="str">
            <v>nej</v>
          </cell>
        </row>
        <row r="91">
          <cell r="A91" t="str">
            <v>Enhedschef</v>
          </cell>
          <cell r="C91" t="str">
            <v>ja</v>
          </cell>
        </row>
        <row r="92">
          <cell r="A92" t="str">
            <v>Enhedsleder</v>
          </cell>
          <cell r="C92" t="str">
            <v>ja</v>
          </cell>
        </row>
        <row r="93">
          <cell r="A93" t="str">
            <v>Ergoterapeut</v>
          </cell>
          <cell r="C93" t="str">
            <v>nej</v>
          </cell>
        </row>
        <row r="94">
          <cell r="A94" t="str">
            <v>Erhvervsuddannet serviceassistent</v>
          </cell>
          <cell r="B94" t="str">
            <v>y</v>
          </cell>
          <cell r="C94" t="str">
            <v>nej</v>
          </cell>
        </row>
        <row r="95">
          <cell r="A95" t="str">
            <v>Ernæringsassistent</v>
          </cell>
          <cell r="C95" t="str">
            <v>nej</v>
          </cell>
        </row>
        <row r="96">
          <cell r="A96" t="str">
            <v>Ernæringsassistentelev</v>
          </cell>
          <cell r="C96" t="str">
            <v>nej</v>
          </cell>
        </row>
        <row r="97">
          <cell r="A97" t="str">
            <v>Faglig leder</v>
          </cell>
          <cell r="C97" t="str">
            <v>nej</v>
          </cell>
        </row>
        <row r="98">
          <cell r="A98" t="str">
            <v>Faglærer</v>
          </cell>
          <cell r="C98" t="str">
            <v>nej</v>
          </cell>
        </row>
        <row r="99">
          <cell r="A99" t="str">
            <v>Farmaceut</v>
          </cell>
          <cell r="C99" t="str">
            <v>nej</v>
          </cell>
        </row>
        <row r="100">
          <cell r="A100" t="str">
            <v>Farmaceutisk Chef</v>
          </cell>
          <cell r="C100" t="str">
            <v>ja</v>
          </cell>
        </row>
        <row r="101">
          <cell r="A101" t="str">
            <v>Farmakonom</v>
          </cell>
          <cell r="C101" t="str">
            <v>nej</v>
          </cell>
        </row>
        <row r="102">
          <cell r="A102" t="str">
            <v>Finans- og analysechef</v>
          </cell>
          <cell r="C102" t="str">
            <v>ja</v>
          </cell>
        </row>
        <row r="103">
          <cell r="A103" t="str">
            <v>Finans- og regnskabschef</v>
          </cell>
          <cell r="C103" t="str">
            <v>ja</v>
          </cell>
        </row>
        <row r="104">
          <cell r="A104" t="str">
            <v>Fodterapeut</v>
          </cell>
          <cell r="C104" t="str">
            <v>nej</v>
          </cell>
        </row>
        <row r="105">
          <cell r="A105" t="str">
            <v>Forbedringschef</v>
          </cell>
          <cell r="C105" t="str">
            <v>ja</v>
          </cell>
        </row>
        <row r="106">
          <cell r="A106" t="str">
            <v>Forsker (ikke læge)</v>
          </cell>
          <cell r="C106" t="str">
            <v>nej</v>
          </cell>
        </row>
        <row r="107">
          <cell r="A107" t="str">
            <v>Forsknings- og innovationschef</v>
          </cell>
          <cell r="C107" t="str">
            <v>ja</v>
          </cell>
        </row>
        <row r="108">
          <cell r="A108" t="str">
            <v>Forskningsassistent (ikke læge)</v>
          </cell>
          <cell r="C108" t="str">
            <v>nej</v>
          </cell>
        </row>
        <row r="109">
          <cell r="A109" t="str">
            <v>Forskningsassistent (læge)</v>
          </cell>
          <cell r="C109" t="str">
            <v>nej</v>
          </cell>
        </row>
        <row r="110">
          <cell r="A110" t="str">
            <v>Forskningskonsulent</v>
          </cell>
          <cell r="C110" t="str">
            <v>nej</v>
          </cell>
        </row>
        <row r="111">
          <cell r="A111" t="str">
            <v>Forskningskoordinator</v>
          </cell>
          <cell r="C111" t="str">
            <v>nej</v>
          </cell>
        </row>
        <row r="112">
          <cell r="A112" t="str">
            <v>Forskningsleder</v>
          </cell>
          <cell r="C112" t="str">
            <v>nej</v>
          </cell>
        </row>
        <row r="113">
          <cell r="A113" t="str">
            <v>Forskningslektor</v>
          </cell>
          <cell r="C113" t="str">
            <v>nej</v>
          </cell>
        </row>
        <row r="114">
          <cell r="A114" t="str">
            <v>Forskningsmedarbejder (ikke-læge)</v>
          </cell>
          <cell r="C114" t="str">
            <v>nej</v>
          </cell>
        </row>
        <row r="115">
          <cell r="A115" t="str">
            <v>Forskningsmedarbejder (læge)</v>
          </cell>
          <cell r="C115" t="str">
            <v>nej</v>
          </cell>
        </row>
        <row r="116">
          <cell r="A116" t="str">
            <v>Forskningsreservelæge</v>
          </cell>
          <cell r="C116" t="str">
            <v>nej</v>
          </cell>
        </row>
        <row r="117">
          <cell r="A117" t="str">
            <v>Forskningssekretær</v>
          </cell>
          <cell r="C117" t="str">
            <v>nej</v>
          </cell>
        </row>
        <row r="118">
          <cell r="A118" t="str">
            <v>Forskningssygeplejerske</v>
          </cell>
          <cell r="C118" t="str">
            <v>nej</v>
          </cell>
        </row>
        <row r="119">
          <cell r="A119" t="str">
            <v>Forstander</v>
          </cell>
          <cell r="C119" t="str">
            <v>ja</v>
          </cell>
        </row>
        <row r="120">
          <cell r="A120" t="str">
            <v>Funktionschef</v>
          </cell>
          <cell r="C120" t="str">
            <v>ja</v>
          </cell>
        </row>
        <row r="121">
          <cell r="A121" t="str">
            <v>Funktionsleder</v>
          </cell>
          <cell r="C121" t="str">
            <v>ja</v>
          </cell>
        </row>
        <row r="122">
          <cell r="A122" t="str">
            <v>Fysiker</v>
          </cell>
          <cell r="C122" t="str">
            <v>nej</v>
          </cell>
        </row>
        <row r="123">
          <cell r="A123" t="str">
            <v>Fysioterapeut</v>
          </cell>
          <cell r="C123" t="str">
            <v>nej</v>
          </cell>
        </row>
        <row r="124">
          <cell r="A124" t="str">
            <v>Gartner</v>
          </cell>
          <cell r="C124" t="str">
            <v>nej</v>
          </cell>
        </row>
        <row r="125">
          <cell r="A125" t="str">
            <v>Gartnerelev</v>
          </cell>
          <cell r="C125" t="str">
            <v>nej</v>
          </cell>
        </row>
        <row r="126">
          <cell r="A126" t="str">
            <v>GIS-medarbejder</v>
          </cell>
          <cell r="C126" t="str">
            <v>nej</v>
          </cell>
        </row>
        <row r="127">
          <cell r="A127" t="str">
            <v>Grafiker</v>
          </cell>
          <cell r="C127" t="str">
            <v>nej</v>
          </cell>
        </row>
        <row r="128">
          <cell r="A128" t="str">
            <v>Honorarlønnet</v>
          </cell>
          <cell r="C128" t="str">
            <v>nej</v>
          </cell>
        </row>
        <row r="129">
          <cell r="A129" t="str">
            <v>HR chef</v>
          </cell>
          <cell r="C129" t="str">
            <v>ja</v>
          </cell>
        </row>
        <row r="130">
          <cell r="A130" t="str">
            <v>HR direktør</v>
          </cell>
          <cell r="C130" t="str">
            <v>ja</v>
          </cell>
        </row>
        <row r="131">
          <cell r="A131" t="str">
            <v>HR konsulent</v>
          </cell>
          <cell r="C131" t="str">
            <v>nej</v>
          </cell>
        </row>
        <row r="132">
          <cell r="A132" t="str">
            <v>HR Lønkonsulent</v>
          </cell>
          <cell r="C132" t="str">
            <v>nej</v>
          </cell>
        </row>
        <row r="133">
          <cell r="A133" t="str">
            <v>HR udviklingschef</v>
          </cell>
          <cell r="C133" t="str">
            <v>ja</v>
          </cell>
        </row>
        <row r="134">
          <cell r="A134" t="str">
            <v>Husassistent</v>
          </cell>
          <cell r="C134" t="str">
            <v>nej</v>
          </cell>
        </row>
        <row r="135">
          <cell r="A135" t="str">
            <v>Husholdningsleder</v>
          </cell>
          <cell r="C135" t="str">
            <v>nej</v>
          </cell>
        </row>
        <row r="136">
          <cell r="A136" t="str">
            <v>Håndværker</v>
          </cell>
          <cell r="C136" t="str">
            <v>nej</v>
          </cell>
        </row>
        <row r="137">
          <cell r="A137" t="str">
            <v>IGU - Uuddannet personale</v>
          </cell>
          <cell r="C137" t="str">
            <v>nej</v>
          </cell>
        </row>
        <row r="138">
          <cell r="A138" t="str">
            <v>Ikke-uddannet lægesekretær</v>
          </cell>
          <cell r="C138" t="str">
            <v>nej</v>
          </cell>
        </row>
        <row r="139">
          <cell r="A139" t="str">
            <v>Indkøbschef</v>
          </cell>
          <cell r="C139" t="str">
            <v>ja</v>
          </cell>
        </row>
        <row r="140">
          <cell r="A140" t="str">
            <v>Indkøbskonsulent</v>
          </cell>
          <cell r="C140" t="str">
            <v>nej</v>
          </cell>
        </row>
        <row r="141">
          <cell r="A141" t="str">
            <v>Ingeniør</v>
          </cell>
          <cell r="C141" t="str">
            <v>nej</v>
          </cell>
        </row>
        <row r="142">
          <cell r="A142" t="str">
            <v>Innovationskonsulent</v>
          </cell>
          <cell r="C142" t="str">
            <v>nej</v>
          </cell>
        </row>
        <row r="143">
          <cell r="A143" t="str">
            <v>Instruktionsjordemoder</v>
          </cell>
          <cell r="C143" t="str">
            <v>nej</v>
          </cell>
        </row>
        <row r="144">
          <cell r="A144" t="str">
            <v>IT chef</v>
          </cell>
          <cell r="C144" t="str">
            <v>ja</v>
          </cell>
        </row>
        <row r="145">
          <cell r="A145" t="str">
            <v>IT direktør</v>
          </cell>
          <cell r="C145" t="str">
            <v>ja</v>
          </cell>
        </row>
        <row r="146">
          <cell r="A146" t="str">
            <v>IT elev</v>
          </cell>
          <cell r="C146" t="str">
            <v>nej</v>
          </cell>
        </row>
        <row r="147">
          <cell r="A147" t="str">
            <v>IT medarbejder</v>
          </cell>
          <cell r="C147" t="str">
            <v>nej</v>
          </cell>
        </row>
        <row r="148">
          <cell r="A148" t="str">
            <v>IT sikkerhedschef</v>
          </cell>
          <cell r="C148" t="str">
            <v>nej</v>
          </cell>
        </row>
        <row r="149">
          <cell r="A149" t="str">
            <v>Jordemoder</v>
          </cell>
          <cell r="C149" t="str">
            <v>nej</v>
          </cell>
        </row>
        <row r="150">
          <cell r="A150" t="str">
            <v>Jordemoderleder</v>
          </cell>
          <cell r="C150" t="str">
            <v>ja</v>
          </cell>
        </row>
        <row r="151">
          <cell r="A151" t="str">
            <v>Journalist</v>
          </cell>
          <cell r="C151" t="str">
            <v>nej</v>
          </cell>
        </row>
        <row r="152">
          <cell r="A152" t="str">
            <v>Journalistpraktikant</v>
          </cell>
          <cell r="C152" t="str">
            <v>nej</v>
          </cell>
        </row>
        <row r="153">
          <cell r="A153" t="str">
            <v>Jurist</v>
          </cell>
          <cell r="C153" t="str">
            <v>nej</v>
          </cell>
        </row>
        <row r="154">
          <cell r="A154" t="str">
            <v>Kantinechef</v>
          </cell>
          <cell r="C154" t="str">
            <v>ja</v>
          </cell>
        </row>
        <row r="155">
          <cell r="A155" t="str">
            <v>Kedelpasser</v>
          </cell>
          <cell r="C155" t="str">
            <v>nej</v>
          </cell>
        </row>
        <row r="156">
          <cell r="A156" t="str">
            <v>Kemiker</v>
          </cell>
          <cell r="C156" t="str">
            <v>nej</v>
          </cell>
        </row>
        <row r="157">
          <cell r="A157" t="str">
            <v>Kiropraktor</v>
          </cell>
          <cell r="C157" t="str">
            <v>nej</v>
          </cell>
        </row>
        <row r="158">
          <cell r="A158" t="str">
            <v>Kl. uddannelsesansvarlig sygeplejerske</v>
          </cell>
          <cell r="C158" t="str">
            <v>nej</v>
          </cell>
        </row>
        <row r="159">
          <cell r="A159" t="str">
            <v>Klinisk assistent</v>
          </cell>
          <cell r="C159" t="str">
            <v>nej</v>
          </cell>
        </row>
        <row r="160">
          <cell r="A160" t="str">
            <v>Klinisk funktionschef</v>
          </cell>
          <cell r="C160" t="str">
            <v>ja</v>
          </cell>
        </row>
        <row r="161">
          <cell r="A161" t="str">
            <v>Klinisk jordemoderspecialist</v>
          </cell>
          <cell r="C161" t="str">
            <v>nej</v>
          </cell>
        </row>
        <row r="162">
          <cell r="A162" t="str">
            <v>Klinisk jordemodersupervisor</v>
          </cell>
          <cell r="C162" t="str">
            <v>nej</v>
          </cell>
        </row>
        <row r="163">
          <cell r="A163" t="str">
            <v>Klinisk professor</v>
          </cell>
          <cell r="C163" t="str">
            <v>ja</v>
          </cell>
        </row>
        <row r="164">
          <cell r="A164" t="str">
            <v>Klinisk sygeplejespecialist</v>
          </cell>
          <cell r="C164" t="str">
            <v>nej</v>
          </cell>
        </row>
        <row r="165">
          <cell r="A165" t="str">
            <v>Klinisk sygeplejespecialist/lektor</v>
          </cell>
          <cell r="C165" t="str">
            <v>nej</v>
          </cell>
        </row>
        <row r="166">
          <cell r="A166" t="str">
            <v>Klinisk udviklingssygeplejerske</v>
          </cell>
          <cell r="C166" t="str">
            <v>nej</v>
          </cell>
        </row>
        <row r="167">
          <cell r="A167" t="str">
            <v>Klinisk udviklingsterapeut</v>
          </cell>
          <cell r="C167" t="str">
            <v>nej</v>
          </cell>
        </row>
        <row r="168">
          <cell r="A168" t="str">
            <v>Klinisk underviser</v>
          </cell>
          <cell r="C168" t="str">
            <v>nej</v>
          </cell>
        </row>
        <row r="169">
          <cell r="A169" t="str">
            <v>Kok</v>
          </cell>
          <cell r="C169" t="str">
            <v>nej</v>
          </cell>
        </row>
        <row r="170">
          <cell r="A170" t="str">
            <v>Kommunikationschef</v>
          </cell>
          <cell r="C170" t="str">
            <v>ja</v>
          </cell>
        </row>
        <row r="171">
          <cell r="A171" t="str">
            <v>Kommunikationskonsulent</v>
          </cell>
          <cell r="C171" t="str">
            <v>nej</v>
          </cell>
        </row>
        <row r="172">
          <cell r="A172" t="str">
            <v>Kommunikationsmedarbejder</v>
          </cell>
          <cell r="C172" t="str">
            <v>nej</v>
          </cell>
        </row>
        <row r="173">
          <cell r="A173" t="str">
            <v>Koncernbudgetchef</v>
          </cell>
          <cell r="C173" t="str">
            <v>ja</v>
          </cell>
        </row>
        <row r="174">
          <cell r="A174" t="str">
            <v>Koncerndirektør</v>
          </cell>
          <cell r="C174" t="str">
            <v>ja</v>
          </cell>
        </row>
        <row r="175">
          <cell r="A175" t="str">
            <v>Koncernsekretariatschef</v>
          </cell>
          <cell r="C175" t="str">
            <v>ja</v>
          </cell>
        </row>
        <row r="176">
          <cell r="A176" t="str">
            <v>Koncernøkonomichef</v>
          </cell>
          <cell r="C176" t="str">
            <v>ja</v>
          </cell>
        </row>
        <row r="177">
          <cell r="A177" t="str">
            <v>Konsulent</v>
          </cell>
          <cell r="C177" t="str">
            <v>nej</v>
          </cell>
        </row>
        <row r="178">
          <cell r="A178" t="str">
            <v>Konsulent (læge)</v>
          </cell>
          <cell r="C178" t="str">
            <v>nej</v>
          </cell>
        </row>
        <row r="179">
          <cell r="A179" t="str">
            <v>Kontorassistent</v>
          </cell>
          <cell r="C179" t="str">
            <v>nej</v>
          </cell>
        </row>
        <row r="180">
          <cell r="A180" t="str">
            <v>Kontorelev</v>
          </cell>
          <cell r="C180" t="str">
            <v>nej</v>
          </cell>
        </row>
        <row r="181">
          <cell r="A181" t="str">
            <v>Kontorserviceuddannet</v>
          </cell>
          <cell r="C181" t="str">
            <v>nej</v>
          </cell>
        </row>
        <row r="182">
          <cell r="A182" t="str">
            <v>Koordinator</v>
          </cell>
          <cell r="C182" t="str">
            <v>nej</v>
          </cell>
        </row>
        <row r="183">
          <cell r="A183" t="str">
            <v>Koordinator (læge)</v>
          </cell>
          <cell r="C183" t="str">
            <v>nej</v>
          </cell>
        </row>
        <row r="184">
          <cell r="A184" t="str">
            <v>Koordinerende overlæge med ledelsesfunkt</v>
          </cell>
          <cell r="C184" t="str">
            <v>ja</v>
          </cell>
        </row>
        <row r="185">
          <cell r="A185" t="str">
            <v>Koordinerende sygeplejerske</v>
          </cell>
          <cell r="C185" t="str">
            <v>nej</v>
          </cell>
        </row>
        <row r="186">
          <cell r="A186" t="str">
            <v>Kvalitets- og Leanchef</v>
          </cell>
          <cell r="C186" t="str">
            <v>ja</v>
          </cell>
        </row>
        <row r="187">
          <cell r="A187" t="str">
            <v>Kvalitetschef</v>
          </cell>
          <cell r="C187" t="str">
            <v>ja</v>
          </cell>
        </row>
        <row r="188">
          <cell r="A188" t="str">
            <v>Kvalitetsdirektør</v>
          </cell>
          <cell r="C188" t="str">
            <v>ja</v>
          </cell>
        </row>
        <row r="189">
          <cell r="A189" t="str">
            <v>Kvalitetskonsulent</v>
          </cell>
          <cell r="C189" t="str">
            <v>nej</v>
          </cell>
        </row>
        <row r="190">
          <cell r="A190" t="str">
            <v>Kvalitetskoordinator</v>
          </cell>
          <cell r="C190" t="str">
            <v>nej</v>
          </cell>
        </row>
        <row r="191">
          <cell r="A191" t="str">
            <v>Køkkenchef</v>
          </cell>
          <cell r="C191" t="str">
            <v>ja</v>
          </cell>
        </row>
        <row r="192">
          <cell r="A192" t="str">
            <v>Køkkenleder</v>
          </cell>
          <cell r="C192" t="str">
            <v>nej</v>
          </cell>
        </row>
        <row r="193">
          <cell r="A193" t="str">
            <v>Køkkenmedhjælper</v>
          </cell>
          <cell r="C193" t="str">
            <v>nej</v>
          </cell>
        </row>
        <row r="194">
          <cell r="A194" t="str">
            <v>Laborant</v>
          </cell>
          <cell r="C194" t="str">
            <v>nej</v>
          </cell>
        </row>
        <row r="195">
          <cell r="A195" t="str">
            <v>Ledelseskonsulent</v>
          </cell>
          <cell r="C195" t="str">
            <v>nej</v>
          </cell>
        </row>
        <row r="196">
          <cell r="A196" t="str">
            <v>Ledende bioanalytiker</v>
          </cell>
          <cell r="C196" t="str">
            <v>ja</v>
          </cell>
        </row>
        <row r="197">
          <cell r="A197" t="str">
            <v>Ledende chefjordemoder</v>
          </cell>
          <cell r="C197" t="str">
            <v>ja</v>
          </cell>
        </row>
        <row r="198">
          <cell r="A198" t="str">
            <v>Ledende ergoterapeut</v>
          </cell>
          <cell r="C198" t="str">
            <v>ja</v>
          </cell>
        </row>
        <row r="199">
          <cell r="A199" t="str">
            <v>Ledende farmaceut</v>
          </cell>
          <cell r="C199" t="str">
            <v>ja</v>
          </cell>
        </row>
        <row r="200">
          <cell r="A200" t="str">
            <v>Ledende farmakonom</v>
          </cell>
          <cell r="C200" t="str">
            <v>ja</v>
          </cell>
        </row>
        <row r="201">
          <cell r="A201" t="str">
            <v>Ledende fysioterapeut</v>
          </cell>
          <cell r="C201" t="str">
            <v>ja</v>
          </cell>
        </row>
        <row r="202">
          <cell r="A202" t="str">
            <v>Ledende lægesekretær</v>
          </cell>
          <cell r="C202" t="str">
            <v>ja</v>
          </cell>
        </row>
        <row r="203">
          <cell r="A203" t="str">
            <v>Ledende overbioanalytiker</v>
          </cell>
          <cell r="C203" t="str">
            <v>ja</v>
          </cell>
        </row>
        <row r="204">
          <cell r="A204" t="str">
            <v>Ledende overfysioterapeut</v>
          </cell>
          <cell r="C204" t="str">
            <v>ja</v>
          </cell>
        </row>
        <row r="205">
          <cell r="A205" t="str">
            <v>Ledende overlæge</v>
          </cell>
          <cell r="C205" t="str">
            <v>ja</v>
          </cell>
        </row>
        <row r="206">
          <cell r="A206" t="str">
            <v>Ledende overradiograf</v>
          </cell>
          <cell r="C206" t="str">
            <v>ja</v>
          </cell>
        </row>
        <row r="207">
          <cell r="A207" t="str">
            <v>Ledende oversygeplejerske</v>
          </cell>
          <cell r="C207" t="str">
            <v>ja</v>
          </cell>
        </row>
        <row r="208">
          <cell r="A208" t="str">
            <v>Ledende overtandlæge</v>
          </cell>
          <cell r="C208" t="str">
            <v>ja</v>
          </cell>
        </row>
        <row r="209">
          <cell r="A209" t="str">
            <v>Ledende socialrådgiver</v>
          </cell>
          <cell r="C209" t="str">
            <v>ja</v>
          </cell>
        </row>
        <row r="210">
          <cell r="A210" t="str">
            <v>Ledende telefonist</v>
          </cell>
          <cell r="C210" t="str">
            <v>ja</v>
          </cell>
        </row>
        <row r="211">
          <cell r="A211" t="str">
            <v>Leder af journalarkiv</v>
          </cell>
          <cell r="C211" t="str">
            <v>ja</v>
          </cell>
        </row>
        <row r="212">
          <cell r="A212" t="str">
            <v>Leder af kopifunktion</v>
          </cell>
          <cell r="C212" t="str">
            <v>ja</v>
          </cell>
        </row>
        <row r="213">
          <cell r="A213" t="str">
            <v>Leder af PsykInfo</v>
          </cell>
          <cell r="C213" t="str">
            <v>ja</v>
          </cell>
        </row>
        <row r="214">
          <cell r="A214" t="str">
            <v>Leder/mellemleder/specialist</v>
          </cell>
          <cell r="C214" t="str">
            <v>nej</v>
          </cell>
        </row>
        <row r="215">
          <cell r="A215" t="str">
            <v>Logistikchef</v>
          </cell>
          <cell r="C215" t="str">
            <v>ja</v>
          </cell>
        </row>
        <row r="216">
          <cell r="A216" t="str">
            <v>Logistikportør</v>
          </cell>
          <cell r="C216" t="str">
            <v>nej</v>
          </cell>
        </row>
        <row r="217">
          <cell r="A217" t="str">
            <v>Lægesekretær</v>
          </cell>
          <cell r="C217" t="str">
            <v>nej</v>
          </cell>
        </row>
        <row r="218">
          <cell r="A218" t="str">
            <v>Lægesekretærelev</v>
          </cell>
          <cell r="C218" t="str">
            <v>nej</v>
          </cell>
        </row>
        <row r="219">
          <cell r="A219" t="str">
            <v>Lærer/overlærer</v>
          </cell>
          <cell r="C219" t="str">
            <v>nej</v>
          </cell>
        </row>
        <row r="220">
          <cell r="A220" t="str">
            <v>Lærling</v>
          </cell>
          <cell r="C220" t="str">
            <v>nej</v>
          </cell>
        </row>
        <row r="221">
          <cell r="A221" t="str">
            <v>Magister</v>
          </cell>
          <cell r="C221" t="str">
            <v>nej</v>
          </cell>
        </row>
        <row r="222">
          <cell r="A222" t="str">
            <v>Maler</v>
          </cell>
          <cell r="C222" t="str">
            <v>nej</v>
          </cell>
        </row>
        <row r="223">
          <cell r="A223" t="str">
            <v>Malerelev</v>
          </cell>
          <cell r="C223" t="str">
            <v>nej</v>
          </cell>
        </row>
        <row r="224">
          <cell r="A224" t="str">
            <v>Maskinarbejder</v>
          </cell>
          <cell r="C224" t="str">
            <v>nej</v>
          </cell>
        </row>
        <row r="225">
          <cell r="A225" t="str">
            <v>Maskinmester</v>
          </cell>
          <cell r="C225" t="str">
            <v>nej</v>
          </cell>
        </row>
        <row r="226">
          <cell r="A226" t="str">
            <v>Medicinstuderende</v>
          </cell>
          <cell r="C226" t="str">
            <v>nej</v>
          </cell>
        </row>
        <row r="227">
          <cell r="A227" t="str">
            <v>Medicotekniker</v>
          </cell>
          <cell r="C227" t="str">
            <v>nej</v>
          </cell>
        </row>
        <row r="228">
          <cell r="A228" t="str">
            <v>Medicoteknisk chef</v>
          </cell>
          <cell r="C228" t="str">
            <v>ja</v>
          </cell>
        </row>
        <row r="229">
          <cell r="A229" t="str">
            <v>Medicoteknisk leder</v>
          </cell>
          <cell r="C229" t="str">
            <v>ja</v>
          </cell>
        </row>
        <row r="230">
          <cell r="A230" t="str">
            <v>Mediemedarbejder</v>
          </cell>
          <cell r="C230" t="str">
            <v>nej</v>
          </cell>
        </row>
        <row r="231">
          <cell r="A231" t="str">
            <v>Miljøchef</v>
          </cell>
          <cell r="C231" t="str">
            <v>ja</v>
          </cell>
        </row>
        <row r="232">
          <cell r="A232" t="str">
            <v>Miljødirektør</v>
          </cell>
          <cell r="C232" t="str">
            <v>ja</v>
          </cell>
        </row>
        <row r="233">
          <cell r="A233" t="str">
            <v>Molekylærbiolog</v>
          </cell>
          <cell r="C233" t="str">
            <v>nej</v>
          </cell>
        </row>
        <row r="234">
          <cell r="A234" t="str">
            <v>Montør</v>
          </cell>
          <cell r="C234" t="str">
            <v>nej</v>
          </cell>
        </row>
        <row r="235">
          <cell r="A235" t="str">
            <v>Murer</v>
          </cell>
          <cell r="C235" t="str">
            <v>nej</v>
          </cell>
        </row>
        <row r="236">
          <cell r="A236" t="str">
            <v>Musikterapeut</v>
          </cell>
          <cell r="C236" t="str">
            <v>nej</v>
          </cell>
        </row>
        <row r="237">
          <cell r="A237" t="str">
            <v>Neurofysiologiassistent</v>
          </cell>
          <cell r="C237" t="str">
            <v>nej</v>
          </cell>
        </row>
        <row r="238">
          <cell r="A238" t="str">
            <v>Neurofysiologiassistentelev</v>
          </cell>
          <cell r="C238" t="str">
            <v>nej</v>
          </cell>
        </row>
        <row r="239">
          <cell r="A239" t="str">
            <v>Næstformand, Regionsråd</v>
          </cell>
          <cell r="C239" t="str">
            <v>nej</v>
          </cell>
        </row>
        <row r="240">
          <cell r="A240" t="str">
            <v>Områdeleder</v>
          </cell>
          <cell r="C240" t="str">
            <v>ja</v>
          </cell>
        </row>
        <row r="241">
          <cell r="A241" t="str">
            <v>Omsorgsmedhjælper</v>
          </cell>
          <cell r="C241" t="str">
            <v>nej</v>
          </cell>
        </row>
        <row r="242">
          <cell r="A242" t="str">
            <v>Ortoptist</v>
          </cell>
          <cell r="C242" t="str">
            <v>nej</v>
          </cell>
        </row>
        <row r="243">
          <cell r="A243" t="str">
            <v>Overlæge</v>
          </cell>
          <cell r="C243" t="str">
            <v>nej</v>
          </cell>
        </row>
        <row r="244">
          <cell r="A244" t="str">
            <v>Overlæge - individuel aflønning</v>
          </cell>
          <cell r="C244" t="str">
            <v>nej</v>
          </cell>
        </row>
        <row r="245">
          <cell r="A245" t="str">
            <v>Overlæge - konstitueret YL</v>
          </cell>
          <cell r="C245" t="str">
            <v>nej</v>
          </cell>
        </row>
        <row r="246">
          <cell r="A246" t="str">
            <v>Overlæge med ledelsesansvar</v>
          </cell>
          <cell r="C246" t="str">
            <v>ja</v>
          </cell>
        </row>
        <row r="247">
          <cell r="A247" t="str">
            <v>Overlæge/lektor</v>
          </cell>
          <cell r="C247" t="str">
            <v>nej</v>
          </cell>
        </row>
        <row r="248">
          <cell r="A248" t="str">
            <v>Overlæge/Professor</v>
          </cell>
          <cell r="C248" t="str">
            <v>nej</v>
          </cell>
        </row>
        <row r="249">
          <cell r="A249" t="str">
            <v>Oversygeplejerske</v>
          </cell>
          <cell r="C249" t="str">
            <v>ja</v>
          </cell>
        </row>
        <row r="250">
          <cell r="A250" t="str">
            <v>Oversygeplejerske ul</v>
          </cell>
          <cell r="C250" t="str">
            <v>nej</v>
          </cell>
        </row>
        <row r="251">
          <cell r="A251" t="str">
            <v>Overtandlæge</v>
          </cell>
          <cell r="C251" t="str">
            <v>nej</v>
          </cell>
        </row>
        <row r="252">
          <cell r="A252" t="str">
            <v>Paramediciner</v>
          </cell>
          <cell r="C252" t="str">
            <v>nej</v>
          </cell>
        </row>
        <row r="253">
          <cell r="A253" t="str">
            <v>Patientrådgiver</v>
          </cell>
          <cell r="C253" t="str">
            <v>nej</v>
          </cell>
        </row>
        <row r="254">
          <cell r="A254" t="str">
            <v>Patientvejleder</v>
          </cell>
          <cell r="C254" t="str">
            <v>nej</v>
          </cell>
        </row>
        <row r="255">
          <cell r="A255" t="str">
            <v>Pedel</v>
          </cell>
          <cell r="C255" t="str">
            <v>nej</v>
          </cell>
        </row>
        <row r="256">
          <cell r="A256" t="str">
            <v>Pedelmedhjælper</v>
          </cell>
          <cell r="C256" t="str">
            <v>nej</v>
          </cell>
        </row>
        <row r="257">
          <cell r="A257" t="str">
            <v>PEER-medarbejder</v>
          </cell>
          <cell r="C257" t="str">
            <v>nej</v>
          </cell>
        </row>
        <row r="258">
          <cell r="A258" t="str">
            <v>Personlig ass. (ikke lægestud.)</v>
          </cell>
          <cell r="C258" t="str">
            <v>nej</v>
          </cell>
        </row>
        <row r="259">
          <cell r="A259" t="str">
            <v>Ph.d. Studerende (ikke læge)</v>
          </cell>
          <cell r="C259" t="str">
            <v>nej</v>
          </cell>
        </row>
        <row r="260">
          <cell r="A260" t="str">
            <v>Ph.d. Studerende (læge)</v>
          </cell>
          <cell r="C260" t="str">
            <v>nej</v>
          </cell>
        </row>
        <row r="261">
          <cell r="A261" t="str">
            <v>Piccolo/Piccoline</v>
          </cell>
          <cell r="C261" t="str">
            <v>nej</v>
          </cell>
        </row>
        <row r="262">
          <cell r="A262" t="str">
            <v>Planlægningsassistent</v>
          </cell>
          <cell r="C262" t="str">
            <v>nej</v>
          </cell>
        </row>
        <row r="263">
          <cell r="A263" t="str">
            <v>Planlægningschef</v>
          </cell>
          <cell r="C263" t="str">
            <v>ja</v>
          </cell>
        </row>
        <row r="264">
          <cell r="A264" t="str">
            <v>Planlægningskonsulent</v>
          </cell>
          <cell r="C264" t="str">
            <v>nej</v>
          </cell>
        </row>
        <row r="265">
          <cell r="A265" t="str">
            <v>Plejehjemsassistent</v>
          </cell>
          <cell r="C265" t="str">
            <v>nej</v>
          </cell>
        </row>
        <row r="266">
          <cell r="A266" t="str">
            <v>Plejer</v>
          </cell>
          <cell r="C266" t="str">
            <v>nej</v>
          </cell>
        </row>
        <row r="267">
          <cell r="A267" t="str">
            <v>PMO chef</v>
          </cell>
          <cell r="C267" t="str">
            <v>ja</v>
          </cell>
        </row>
        <row r="268">
          <cell r="A268" t="str">
            <v>Portør</v>
          </cell>
          <cell r="C268" t="str">
            <v>nej</v>
          </cell>
        </row>
        <row r="269">
          <cell r="A269" t="str">
            <v>Portøraspirant</v>
          </cell>
          <cell r="C269" t="str">
            <v>nej</v>
          </cell>
        </row>
        <row r="270">
          <cell r="A270" t="str">
            <v>Post doc. biolog</v>
          </cell>
          <cell r="C270" t="str">
            <v>nej</v>
          </cell>
        </row>
        <row r="271">
          <cell r="A271" t="str">
            <v>Post doc. fysioterapeut</v>
          </cell>
          <cell r="C271" t="str">
            <v>nej</v>
          </cell>
        </row>
        <row r="272">
          <cell r="A272" t="str">
            <v>Post doc. reservelæge</v>
          </cell>
          <cell r="C272" t="str">
            <v>nej</v>
          </cell>
        </row>
        <row r="273">
          <cell r="A273" t="str">
            <v>Post doc. sygeplejerske</v>
          </cell>
          <cell r="C273" t="str">
            <v>nej</v>
          </cell>
        </row>
        <row r="274">
          <cell r="A274" t="str">
            <v>Post.doc. akademiker</v>
          </cell>
          <cell r="C274" t="str">
            <v>nej</v>
          </cell>
        </row>
        <row r="275">
          <cell r="A275" t="str">
            <v>Postmedarbejder</v>
          </cell>
          <cell r="C275" t="str">
            <v>nej</v>
          </cell>
        </row>
        <row r="276">
          <cell r="A276" t="str">
            <v>Praksischef</v>
          </cell>
          <cell r="C276" t="str">
            <v>ja</v>
          </cell>
        </row>
        <row r="277">
          <cell r="A277" t="str">
            <v>Praksiskonsulent</v>
          </cell>
          <cell r="C277" t="str">
            <v>nej</v>
          </cell>
        </row>
        <row r="278">
          <cell r="A278" t="str">
            <v>Praksismanager</v>
          </cell>
          <cell r="C278" t="str">
            <v>ja</v>
          </cell>
        </row>
        <row r="279">
          <cell r="A279" t="str">
            <v>Pressechef</v>
          </cell>
          <cell r="C279" t="str">
            <v>ja</v>
          </cell>
        </row>
        <row r="280">
          <cell r="A280" t="str">
            <v>Proceskoordinator</v>
          </cell>
          <cell r="C280" t="str">
            <v>nej</v>
          </cell>
        </row>
        <row r="281">
          <cell r="A281" t="str">
            <v>Produktions- og Planlægningschef</v>
          </cell>
          <cell r="C281" t="str">
            <v>ja</v>
          </cell>
        </row>
        <row r="282">
          <cell r="A282" t="str">
            <v>Produktionsassistent</v>
          </cell>
          <cell r="C282" t="str">
            <v>nej</v>
          </cell>
        </row>
        <row r="283">
          <cell r="A283" t="str">
            <v>Produktionsdirektør</v>
          </cell>
          <cell r="C283" t="str">
            <v>ja</v>
          </cell>
        </row>
        <row r="284">
          <cell r="A284" t="str">
            <v>Produktionsleder</v>
          </cell>
          <cell r="C284" t="str">
            <v>ja</v>
          </cell>
        </row>
        <row r="285">
          <cell r="A285" t="str">
            <v>Projektchef</v>
          </cell>
          <cell r="C285" t="str">
            <v>ja</v>
          </cell>
        </row>
        <row r="286">
          <cell r="A286" t="str">
            <v>Projektchef (læge)</v>
          </cell>
          <cell r="C286" t="str">
            <v>ja</v>
          </cell>
        </row>
        <row r="287">
          <cell r="A287" t="str">
            <v>Projektchef u/personaleledelse</v>
          </cell>
          <cell r="C287" t="str">
            <v>nej</v>
          </cell>
        </row>
        <row r="288">
          <cell r="A288" t="str">
            <v>Projektkonsulent</v>
          </cell>
          <cell r="C288" t="str">
            <v>nej</v>
          </cell>
        </row>
        <row r="289">
          <cell r="A289" t="str">
            <v>Projektkoordinator</v>
          </cell>
          <cell r="C289" t="str">
            <v>nej</v>
          </cell>
        </row>
        <row r="290">
          <cell r="A290" t="str">
            <v>Projektleder</v>
          </cell>
          <cell r="C290" t="str">
            <v>nej</v>
          </cell>
        </row>
        <row r="291">
          <cell r="A291" t="str">
            <v>Projektleder (læge)</v>
          </cell>
          <cell r="C291" t="str">
            <v>nej</v>
          </cell>
        </row>
        <row r="292">
          <cell r="A292" t="str">
            <v>Projektmedarbejder</v>
          </cell>
          <cell r="C292" t="str">
            <v>nej</v>
          </cell>
        </row>
        <row r="293">
          <cell r="A293" t="str">
            <v>Projektsygeplejerske</v>
          </cell>
          <cell r="C293" t="str">
            <v>nej</v>
          </cell>
        </row>
        <row r="294">
          <cell r="A294" t="str">
            <v>Præhospital Direktør</v>
          </cell>
          <cell r="C294" t="str">
            <v>ja</v>
          </cell>
        </row>
        <row r="295">
          <cell r="A295" t="str">
            <v>Præhospital lægelig chef</v>
          </cell>
          <cell r="C295" t="str">
            <v>ja</v>
          </cell>
        </row>
        <row r="296">
          <cell r="A296" t="str">
            <v>Psykiatridirektør</v>
          </cell>
          <cell r="C296" t="str">
            <v>ja</v>
          </cell>
        </row>
        <row r="297">
          <cell r="A297" t="str">
            <v>Psykiatrisk medhjælper</v>
          </cell>
          <cell r="C297" t="str">
            <v>nej</v>
          </cell>
        </row>
        <row r="298">
          <cell r="A298" t="str">
            <v>Psykolog</v>
          </cell>
          <cell r="C298" t="str">
            <v>nej</v>
          </cell>
        </row>
        <row r="299">
          <cell r="A299" t="str">
            <v>Psykolog uddannelsesstilling</v>
          </cell>
          <cell r="C299" t="str">
            <v>nej</v>
          </cell>
        </row>
        <row r="300">
          <cell r="A300" t="str">
            <v>Psykologfaglig ledende koordinator</v>
          </cell>
          <cell r="C300" t="str">
            <v>ja</v>
          </cell>
        </row>
        <row r="301">
          <cell r="A301" t="str">
            <v>Psykomotorisk terapeut</v>
          </cell>
          <cell r="C301" t="str">
            <v>nej</v>
          </cell>
        </row>
        <row r="302">
          <cell r="A302" t="str">
            <v>Pædagog</v>
          </cell>
          <cell r="C302" t="str">
            <v>nej</v>
          </cell>
        </row>
        <row r="303">
          <cell r="A303" t="str">
            <v>Pædagogisk assistent</v>
          </cell>
          <cell r="C303" t="str">
            <v>nej</v>
          </cell>
        </row>
        <row r="304">
          <cell r="A304" t="str">
            <v>Pædagogisk assistentelev</v>
          </cell>
          <cell r="C304" t="str">
            <v>nej</v>
          </cell>
        </row>
        <row r="305">
          <cell r="A305" t="str">
            <v>Pædagogisk konsulent</v>
          </cell>
          <cell r="C305" t="str">
            <v>nej</v>
          </cell>
        </row>
        <row r="306">
          <cell r="A306" t="str">
            <v>Pædagogmedhjælper</v>
          </cell>
          <cell r="C306" t="str">
            <v>nej</v>
          </cell>
        </row>
        <row r="307">
          <cell r="A307" t="str">
            <v>Pædagogstuderende</v>
          </cell>
          <cell r="C307" t="str">
            <v>nej</v>
          </cell>
        </row>
        <row r="308">
          <cell r="A308" t="str">
            <v>Radiograf</v>
          </cell>
          <cell r="C308" t="str">
            <v>nej</v>
          </cell>
        </row>
        <row r="309">
          <cell r="A309" t="str">
            <v>Regionsbetjent</v>
          </cell>
          <cell r="C309" t="str">
            <v>nej</v>
          </cell>
        </row>
        <row r="310">
          <cell r="A310" t="str">
            <v>Regionsrådsformand</v>
          </cell>
          <cell r="C310" t="str">
            <v>nej</v>
          </cell>
        </row>
        <row r="311">
          <cell r="A311" t="str">
            <v>Regionsrådsmedlem</v>
          </cell>
          <cell r="C311" t="str">
            <v>nej</v>
          </cell>
        </row>
        <row r="312">
          <cell r="A312" t="str">
            <v>Regnskabskonsulent</v>
          </cell>
          <cell r="C312" t="str">
            <v>nej</v>
          </cell>
        </row>
        <row r="313">
          <cell r="A313" t="str">
            <v>Rengøringsassistent</v>
          </cell>
          <cell r="C313" t="str">
            <v>nej</v>
          </cell>
        </row>
        <row r="314">
          <cell r="A314" t="str">
            <v>Reparatør</v>
          </cell>
          <cell r="C314" t="str">
            <v>nej</v>
          </cell>
        </row>
        <row r="315">
          <cell r="A315" t="str">
            <v>Reservelæge</v>
          </cell>
          <cell r="C315" t="str">
            <v>nej</v>
          </cell>
        </row>
        <row r="316">
          <cell r="A316" t="str">
            <v>Reservelæge i hoveduddannelse</v>
          </cell>
          <cell r="B316" t="str">
            <v>x</v>
          </cell>
          <cell r="C316" t="str">
            <v>nej</v>
          </cell>
        </row>
        <row r="317">
          <cell r="A317" t="str">
            <v>Reservelæge i intro</v>
          </cell>
          <cell r="B317" t="str">
            <v>x</v>
          </cell>
          <cell r="C317" t="str">
            <v>nej</v>
          </cell>
        </row>
        <row r="318">
          <cell r="A318" t="str">
            <v>Reservelæge i klinisk basisuddannelse</v>
          </cell>
          <cell r="B318" t="str">
            <v>x</v>
          </cell>
          <cell r="C318" t="str">
            <v>nej</v>
          </cell>
        </row>
        <row r="319">
          <cell r="A319" t="str">
            <v>Ris/Pacs administrator</v>
          </cell>
          <cell r="C319" t="str">
            <v>nej</v>
          </cell>
        </row>
        <row r="320">
          <cell r="A320" t="str">
            <v>Riskmanager</v>
          </cell>
          <cell r="C320" t="str">
            <v>nej</v>
          </cell>
        </row>
        <row r="321">
          <cell r="A321" t="str">
            <v>Råd og Nævnsmedlem</v>
          </cell>
          <cell r="C321" t="str">
            <v>nej</v>
          </cell>
        </row>
        <row r="322">
          <cell r="A322" t="str">
            <v>Scholarstipendiat/Ph.D. studerende</v>
          </cell>
          <cell r="C322" t="str">
            <v>nej</v>
          </cell>
        </row>
        <row r="323">
          <cell r="A323" t="str">
            <v>Sekretariatschef</v>
          </cell>
          <cell r="C323" t="str">
            <v>ja</v>
          </cell>
        </row>
        <row r="324">
          <cell r="A324" t="str">
            <v>Sekretariatsleder</v>
          </cell>
          <cell r="C324" t="str">
            <v>ja</v>
          </cell>
        </row>
        <row r="325">
          <cell r="A325" t="str">
            <v>Sekretariatsmedarbejder</v>
          </cell>
          <cell r="C325" t="str">
            <v>nej</v>
          </cell>
        </row>
        <row r="326">
          <cell r="A326" t="str">
            <v>Sekretær</v>
          </cell>
          <cell r="C326" t="str">
            <v>nej</v>
          </cell>
        </row>
        <row r="327">
          <cell r="A327" t="str">
            <v>Sektionsleder</v>
          </cell>
          <cell r="C327" t="str">
            <v>ja</v>
          </cell>
        </row>
        <row r="328">
          <cell r="A328" t="str">
            <v>Serviceassistent (ikke erh.ud.)</v>
          </cell>
          <cell r="B328" t="str">
            <v>y</v>
          </cell>
          <cell r="C328" t="str">
            <v>nej</v>
          </cell>
        </row>
        <row r="329">
          <cell r="A329" t="str">
            <v>Serviceassistentelev</v>
          </cell>
          <cell r="B329" t="str">
            <v>y</v>
          </cell>
          <cell r="C329" t="str">
            <v>nej</v>
          </cell>
        </row>
        <row r="330">
          <cell r="A330" t="str">
            <v>Servicechef</v>
          </cell>
          <cell r="C330" t="str">
            <v>ja</v>
          </cell>
        </row>
        <row r="331">
          <cell r="A331" t="str">
            <v>Servicecontroller</v>
          </cell>
          <cell r="C331" t="str">
            <v>nej</v>
          </cell>
        </row>
        <row r="332">
          <cell r="A332" t="str">
            <v>Serviceleder</v>
          </cell>
          <cell r="C332" t="str">
            <v>ja</v>
          </cell>
        </row>
        <row r="333">
          <cell r="A333" t="str">
            <v>Servicemedarbejder</v>
          </cell>
          <cell r="C333" t="str">
            <v>nej</v>
          </cell>
        </row>
        <row r="334">
          <cell r="A334" t="str">
            <v>Servicetekniker</v>
          </cell>
          <cell r="C334" t="str">
            <v>nej</v>
          </cell>
        </row>
        <row r="335">
          <cell r="A335" t="str">
            <v>Sikkerhedsleder</v>
          </cell>
          <cell r="C335" t="str">
            <v>nej</v>
          </cell>
        </row>
        <row r="336">
          <cell r="A336" t="str">
            <v>Smed</v>
          </cell>
          <cell r="C336" t="str">
            <v>nej</v>
          </cell>
        </row>
        <row r="337">
          <cell r="A337" t="str">
            <v>Snedker</v>
          </cell>
          <cell r="C337" t="str">
            <v>nej</v>
          </cell>
        </row>
        <row r="338">
          <cell r="A338" t="str">
            <v>Social- og Servicedirektør</v>
          </cell>
          <cell r="C338" t="str">
            <v>ja</v>
          </cell>
        </row>
        <row r="339">
          <cell r="A339" t="str">
            <v>Social- og sundhedsassistent</v>
          </cell>
          <cell r="C339" t="str">
            <v>nej</v>
          </cell>
        </row>
        <row r="340">
          <cell r="A340" t="str">
            <v>Social- og sundhedsassistentelev (ALM)</v>
          </cell>
          <cell r="C340" t="str">
            <v>nej</v>
          </cell>
        </row>
        <row r="341">
          <cell r="A341" t="str">
            <v>Social- og sundhedsassistentelev (VOK)</v>
          </cell>
          <cell r="C341" t="str">
            <v>nej</v>
          </cell>
        </row>
        <row r="342">
          <cell r="A342" t="str">
            <v>Social- og sundhedshjælper</v>
          </cell>
          <cell r="C342" t="str">
            <v>nej</v>
          </cell>
        </row>
        <row r="343">
          <cell r="A343" t="str">
            <v>Social- og sundhedspersonale</v>
          </cell>
          <cell r="C343" t="str">
            <v>nej</v>
          </cell>
        </row>
        <row r="344">
          <cell r="A344" t="str">
            <v>Socialchef</v>
          </cell>
          <cell r="C344" t="str">
            <v>ja</v>
          </cell>
        </row>
        <row r="345">
          <cell r="A345" t="str">
            <v>Socialfaglig konsulent</v>
          </cell>
          <cell r="C345" t="str">
            <v>nej</v>
          </cell>
        </row>
        <row r="346">
          <cell r="A346" t="str">
            <v>Socialformidler</v>
          </cell>
          <cell r="C346" t="str">
            <v>nej</v>
          </cell>
        </row>
        <row r="347">
          <cell r="A347" t="str">
            <v>Socialpædagogisk konsulent</v>
          </cell>
          <cell r="C347" t="str">
            <v>nej</v>
          </cell>
        </row>
        <row r="348">
          <cell r="A348" t="str">
            <v>Socialrådgiver</v>
          </cell>
          <cell r="C348" t="str">
            <v>nej</v>
          </cell>
        </row>
        <row r="349">
          <cell r="A349" t="str">
            <v>Sommerskolemedarbejder</v>
          </cell>
          <cell r="C349" t="str">
            <v>nej</v>
          </cell>
        </row>
        <row r="350">
          <cell r="A350" t="str">
            <v>SOSU-assistent/sygehjælper</v>
          </cell>
          <cell r="C350" t="str">
            <v>nej</v>
          </cell>
        </row>
        <row r="351">
          <cell r="A351" t="str">
            <v>Souschef</v>
          </cell>
          <cell r="C351" t="str">
            <v>ja</v>
          </cell>
        </row>
        <row r="352">
          <cell r="A352" t="str">
            <v>Souschef Bruxelles</v>
          </cell>
          <cell r="C352" t="str">
            <v>ja</v>
          </cell>
        </row>
        <row r="353">
          <cell r="A353" t="str">
            <v>Spe.ansv. overlæge/professor</v>
          </cell>
          <cell r="C353" t="str">
            <v>nej</v>
          </cell>
        </row>
        <row r="354">
          <cell r="A354" t="str">
            <v>Spec.ansv. overlæge ml.</v>
          </cell>
          <cell r="C354" t="str">
            <v>ja</v>
          </cell>
        </row>
        <row r="355">
          <cell r="A355" t="str">
            <v>Specialarbejder</v>
          </cell>
          <cell r="C355" t="str">
            <v>nej</v>
          </cell>
        </row>
        <row r="356">
          <cell r="A356" t="str">
            <v>Specialeansvarlig overlæge</v>
          </cell>
          <cell r="C356" t="str">
            <v>nej</v>
          </cell>
        </row>
        <row r="357">
          <cell r="A357" t="str">
            <v>Specialeansvarlig overlæge - centerchef</v>
          </cell>
          <cell r="C357" t="str">
            <v>nej</v>
          </cell>
        </row>
        <row r="358">
          <cell r="A358" t="str">
            <v>Specialeansvarlig overlæge - konst. YL</v>
          </cell>
          <cell r="C358" t="str">
            <v>nej</v>
          </cell>
        </row>
        <row r="359">
          <cell r="A359" t="str">
            <v>Specialist</v>
          </cell>
          <cell r="C359" t="str">
            <v>nej</v>
          </cell>
        </row>
        <row r="360">
          <cell r="A360" t="str">
            <v>Specialkonsulent</v>
          </cell>
          <cell r="C360" t="str">
            <v>nej</v>
          </cell>
        </row>
        <row r="361">
          <cell r="A361" t="str">
            <v>Specialkonsulent (læge)</v>
          </cell>
          <cell r="C361" t="str">
            <v>nej</v>
          </cell>
        </row>
        <row r="362">
          <cell r="A362" t="str">
            <v>Speciallægekonsulent (afdelingslæge)</v>
          </cell>
          <cell r="C362" t="str">
            <v>nej</v>
          </cell>
        </row>
        <row r="363">
          <cell r="A363" t="str">
            <v>Speciallægekonsulent (overlæge)</v>
          </cell>
          <cell r="C363" t="str">
            <v>nej</v>
          </cell>
        </row>
        <row r="364">
          <cell r="A364" t="str">
            <v>Specialpsykolog</v>
          </cell>
          <cell r="C364" t="str">
            <v>nej</v>
          </cell>
        </row>
        <row r="365">
          <cell r="A365" t="str">
            <v>Specialtandlæge</v>
          </cell>
          <cell r="C365" t="str">
            <v>nej</v>
          </cell>
        </row>
        <row r="366">
          <cell r="A366" t="str">
            <v>Stabs- og udviklingschef</v>
          </cell>
          <cell r="C366" t="str">
            <v>ja</v>
          </cell>
        </row>
        <row r="367">
          <cell r="A367" t="str">
            <v>Stabschef</v>
          </cell>
          <cell r="C367" t="str">
            <v>ja</v>
          </cell>
        </row>
        <row r="368">
          <cell r="A368" t="str">
            <v>Strategisk forbedringschef</v>
          </cell>
          <cell r="C368" t="str">
            <v>ja</v>
          </cell>
        </row>
        <row r="369">
          <cell r="A369" t="str">
            <v>STRING-sekretariatschef</v>
          </cell>
          <cell r="C369" t="str">
            <v>ja</v>
          </cell>
        </row>
        <row r="370">
          <cell r="A370" t="str">
            <v>Studentermedhjælper</v>
          </cell>
          <cell r="C370" t="str">
            <v>nej</v>
          </cell>
        </row>
        <row r="371">
          <cell r="A371" t="str">
            <v>Studentervikar</v>
          </cell>
          <cell r="C371" t="str">
            <v>nej</v>
          </cell>
        </row>
        <row r="372">
          <cell r="A372" t="str">
            <v>Sundheds- og uddannelseschef</v>
          </cell>
          <cell r="C372" t="str">
            <v>ja</v>
          </cell>
        </row>
        <row r="373">
          <cell r="A373" t="str">
            <v>Sundhedsfaglig chef</v>
          </cell>
          <cell r="C373" t="str">
            <v>ja</v>
          </cell>
        </row>
        <row r="374">
          <cell r="A374" t="str">
            <v>Sundhedsfaglig medhjælper</v>
          </cell>
          <cell r="C374" t="str">
            <v>nej</v>
          </cell>
        </row>
        <row r="375">
          <cell r="A375" t="str">
            <v>Sundhedsfaglig medhjælper (læge)</v>
          </cell>
          <cell r="C375" t="str">
            <v>nej</v>
          </cell>
        </row>
        <row r="376">
          <cell r="A376" t="str">
            <v>Sundhedskonsulent</v>
          </cell>
          <cell r="C376" t="str">
            <v>nej</v>
          </cell>
        </row>
        <row r="377">
          <cell r="A377" t="str">
            <v>Sundhedsmedhjælper</v>
          </cell>
          <cell r="C377" t="str">
            <v>nej</v>
          </cell>
        </row>
        <row r="378">
          <cell r="A378" t="str">
            <v>Sundhedsservicesekretær</v>
          </cell>
          <cell r="C378" t="str">
            <v>nej</v>
          </cell>
        </row>
        <row r="379">
          <cell r="A379" t="str">
            <v>Supportchef</v>
          </cell>
          <cell r="C379" t="str">
            <v>ja</v>
          </cell>
        </row>
        <row r="380">
          <cell r="A380" t="str">
            <v>Supporttekniker</v>
          </cell>
          <cell r="C380" t="str">
            <v>nej</v>
          </cell>
        </row>
        <row r="381">
          <cell r="A381" t="str">
            <v>Sygehjælper</v>
          </cell>
          <cell r="C381" t="str">
            <v>nej</v>
          </cell>
        </row>
        <row r="382">
          <cell r="A382" t="str">
            <v>Sygehusdirektør</v>
          </cell>
          <cell r="C382" t="str">
            <v>ja</v>
          </cell>
        </row>
        <row r="383">
          <cell r="A383" t="str">
            <v>Sygehuslæge</v>
          </cell>
          <cell r="C383" t="str">
            <v>nej</v>
          </cell>
        </row>
        <row r="384">
          <cell r="A384" t="str">
            <v>Sygeplejerske</v>
          </cell>
          <cell r="C384" t="str">
            <v>nej</v>
          </cell>
        </row>
        <row r="385">
          <cell r="A385" t="str">
            <v>Sygeplejerske med specialuddannelse</v>
          </cell>
          <cell r="C385" t="str">
            <v>nej</v>
          </cell>
        </row>
        <row r="386">
          <cell r="A386" t="str">
            <v>Systemkonsulent</v>
          </cell>
          <cell r="C386" t="str">
            <v>nej</v>
          </cell>
        </row>
        <row r="387">
          <cell r="A387" t="str">
            <v>Tandklinikassistent</v>
          </cell>
          <cell r="C387" t="str">
            <v>nej</v>
          </cell>
        </row>
        <row r="388">
          <cell r="A388" t="str">
            <v>Tandlæge</v>
          </cell>
          <cell r="C388" t="str">
            <v>nej</v>
          </cell>
        </row>
        <row r="389">
          <cell r="A389" t="str">
            <v>Tandlæge under videreuddannelse</v>
          </cell>
          <cell r="C389" t="str">
            <v>nej</v>
          </cell>
        </row>
        <row r="390">
          <cell r="A390" t="str">
            <v>Tandplejer</v>
          </cell>
          <cell r="C390" t="str">
            <v>nej</v>
          </cell>
        </row>
        <row r="391">
          <cell r="A391" t="str">
            <v>Teamkoordinator</v>
          </cell>
          <cell r="C391" t="str">
            <v>nej</v>
          </cell>
        </row>
        <row r="392">
          <cell r="A392" t="str">
            <v>Teamleder</v>
          </cell>
          <cell r="C392" t="str">
            <v>ja</v>
          </cell>
        </row>
        <row r="393">
          <cell r="A393" t="str">
            <v>Teknisk chef</v>
          </cell>
          <cell r="C393" t="str">
            <v>ja</v>
          </cell>
        </row>
        <row r="394">
          <cell r="A394" t="str">
            <v>Teknisk designer</v>
          </cell>
          <cell r="C394" t="str">
            <v>nej</v>
          </cell>
        </row>
        <row r="395">
          <cell r="A395" t="str">
            <v>Teknisk Souschef</v>
          </cell>
          <cell r="C395" t="str">
            <v>ja</v>
          </cell>
        </row>
        <row r="396">
          <cell r="A396" t="str">
            <v>Telefonist</v>
          </cell>
          <cell r="C396" t="str">
            <v>nej</v>
          </cell>
        </row>
        <row r="397">
          <cell r="A397" t="str">
            <v>Typograf</v>
          </cell>
          <cell r="C397" t="str">
            <v>nej</v>
          </cell>
        </row>
        <row r="398">
          <cell r="A398" t="str">
            <v>Tømrer</v>
          </cell>
          <cell r="C398" t="str">
            <v>nej</v>
          </cell>
        </row>
        <row r="399">
          <cell r="A399" t="str">
            <v>Uddannelsesansvarlig jordemoder</v>
          </cell>
          <cell r="C399" t="str">
            <v>nej</v>
          </cell>
        </row>
        <row r="400">
          <cell r="A400" t="str">
            <v>Uddannelsesansvarlig radiograf</v>
          </cell>
          <cell r="C400" t="str">
            <v>nej</v>
          </cell>
        </row>
        <row r="401">
          <cell r="A401" t="str">
            <v>Uddannelseskonsulent</v>
          </cell>
          <cell r="C401" t="str">
            <v>nej</v>
          </cell>
        </row>
        <row r="402">
          <cell r="A402" t="str">
            <v>Uddannelsesleder</v>
          </cell>
          <cell r="C402" t="str">
            <v>ja</v>
          </cell>
        </row>
        <row r="403">
          <cell r="A403" t="str">
            <v>Uddannelsessekretær</v>
          </cell>
          <cell r="C403" t="str">
            <v>nej</v>
          </cell>
        </row>
        <row r="404">
          <cell r="A404" t="str">
            <v>Udviklingschef</v>
          </cell>
          <cell r="C404" t="str">
            <v>ja</v>
          </cell>
        </row>
        <row r="405">
          <cell r="A405" t="str">
            <v>Udviklingsdirektør</v>
          </cell>
          <cell r="C405" t="str">
            <v>ja</v>
          </cell>
        </row>
        <row r="406">
          <cell r="A406" t="str">
            <v>Udviklingskonsulent</v>
          </cell>
          <cell r="C406" t="str">
            <v>nej</v>
          </cell>
        </row>
        <row r="407">
          <cell r="A407" t="str">
            <v>Udviklingsleder</v>
          </cell>
          <cell r="C407" t="str">
            <v>ja</v>
          </cell>
        </row>
        <row r="408">
          <cell r="A408" t="str">
            <v>Ufaglært serviceassistent</v>
          </cell>
          <cell r="B408" t="str">
            <v>y</v>
          </cell>
          <cell r="C408" t="str">
            <v>nej</v>
          </cell>
        </row>
        <row r="409">
          <cell r="A409" t="str">
            <v>Uuddannet personale</v>
          </cell>
          <cell r="C409" t="str">
            <v>nej</v>
          </cell>
        </row>
        <row r="410">
          <cell r="A410" t="str">
            <v>Vagtbærende overlæge</v>
          </cell>
          <cell r="C410" t="str">
            <v>nej</v>
          </cell>
        </row>
        <row r="411">
          <cell r="A411" t="str">
            <v>Vaskerichef</v>
          </cell>
          <cell r="C411" t="str">
            <v>ja</v>
          </cell>
        </row>
        <row r="412">
          <cell r="A412" t="str">
            <v>Vaskerimedhjælper</v>
          </cell>
          <cell r="C412" t="str">
            <v>nej</v>
          </cell>
        </row>
        <row r="413">
          <cell r="A413" t="str">
            <v>Vicecenterleder</v>
          </cell>
          <cell r="C413" t="str">
            <v>ja</v>
          </cell>
        </row>
        <row r="414">
          <cell r="A414" t="str">
            <v>Vicechefjordemoder</v>
          </cell>
          <cell r="C414" t="str">
            <v>ja</v>
          </cell>
        </row>
        <row r="415">
          <cell r="A415" t="str">
            <v>Vicedirektør</v>
          </cell>
          <cell r="C415" t="str">
            <v>ja</v>
          </cell>
        </row>
        <row r="416">
          <cell r="A416" t="str">
            <v>Vicedirektør (læge)</v>
          </cell>
          <cell r="C416" t="str">
            <v>ja</v>
          </cell>
        </row>
        <row r="417">
          <cell r="A417" t="str">
            <v>Vicedriftschef</v>
          </cell>
          <cell r="C417" t="str">
            <v>ja</v>
          </cell>
        </row>
        <row r="418">
          <cell r="A418" t="str">
            <v>Viceforstander</v>
          </cell>
          <cell r="C418" t="str">
            <v>ja</v>
          </cell>
        </row>
        <row r="419">
          <cell r="A419" t="str">
            <v>Værkstedsassistent</v>
          </cell>
          <cell r="C419" t="str">
            <v>nej</v>
          </cell>
        </row>
        <row r="420">
          <cell r="A420" t="str">
            <v>Webmedarbejder</v>
          </cell>
          <cell r="C420" t="str">
            <v>nej</v>
          </cell>
        </row>
        <row r="421">
          <cell r="A421" t="str">
            <v>Økonoma</v>
          </cell>
          <cell r="C421" t="str">
            <v>nej</v>
          </cell>
        </row>
        <row r="422">
          <cell r="A422" t="str">
            <v>Økonomi- og Planlægningschef</v>
          </cell>
          <cell r="C422" t="str">
            <v>ja</v>
          </cell>
        </row>
        <row r="423">
          <cell r="A423" t="str">
            <v>Økonomichef</v>
          </cell>
          <cell r="C423" t="str">
            <v>ja</v>
          </cell>
        </row>
        <row r="424">
          <cell r="A424" t="str">
            <v>Økonomichef NSR</v>
          </cell>
          <cell r="C424" t="str">
            <v>ja</v>
          </cell>
        </row>
        <row r="425">
          <cell r="A425" t="str">
            <v>Økonomidirektør</v>
          </cell>
          <cell r="C425" t="str">
            <v>ja</v>
          </cell>
        </row>
        <row r="426">
          <cell r="A426" t="str">
            <v>Økonomikonsulent</v>
          </cell>
          <cell r="C426" t="str">
            <v>nej</v>
          </cell>
        </row>
        <row r="427">
          <cell r="A427" t="str">
            <v>Økonomimedarbejder</v>
          </cell>
          <cell r="C427" t="str">
            <v>nej</v>
          </cell>
        </row>
        <row r="428">
          <cell r="A428" t="str">
            <v>Øreproptekniker</v>
          </cell>
          <cell r="C428" t="str">
            <v>nej</v>
          </cell>
        </row>
      </sheetData>
      <sheetData sheetId="8">
        <row r="1">
          <cell r="A1" t="str">
            <v>Månedsløn bagud</v>
          </cell>
          <cell r="C1" t="str">
            <v>Dagvagt</v>
          </cell>
          <cell r="E1" t="str">
            <v>Ja</v>
          </cell>
          <cell r="F1" t="str">
            <v>F</v>
          </cell>
          <cell r="G1" t="str">
            <v>Trin</v>
          </cell>
          <cell r="H1" t="str">
            <v>Arbejdsmiljøgruppemedlem</v>
          </cell>
          <cell r="L1" t="str">
            <v>Tjenestefrihed uden løn</v>
          </cell>
          <cell r="M1" t="str">
            <v>Andet arbejde</v>
          </cell>
          <cell r="O1" t="str">
            <v>Administration Holbæk</v>
          </cell>
        </row>
        <row r="2">
          <cell r="A2" t="str">
            <v>Månedsløn forud</v>
          </cell>
          <cell r="C2" t="str">
            <v>Aftenvagt</v>
          </cell>
          <cell r="E2" t="str">
            <v>Nej</v>
          </cell>
          <cell r="F2" t="str">
            <v>K</v>
          </cell>
          <cell r="G2" t="str">
            <v>kr.</v>
          </cell>
          <cell r="H2" t="str">
            <v>Arbejdstidsnorm pr. uge</v>
          </cell>
          <cell r="L2" t="str">
            <v>Tjenestefrihed med løn</v>
          </cell>
          <cell r="M2" t="str">
            <v>Andet arbejde i Region Sjælland</v>
          </cell>
          <cell r="N2" t="str">
            <v>Ikke relevant</v>
          </cell>
          <cell r="O2" t="str">
            <v>Administrationen/Stab  - Roskilde</v>
          </cell>
        </row>
        <row r="3">
          <cell r="A3" t="str">
            <v>Måneds-/ timeløn</v>
          </cell>
          <cell r="C3" t="str">
            <v>Nattevagt</v>
          </cell>
          <cell r="F3" t="str">
            <v>Z</v>
          </cell>
          <cell r="H3" t="str">
            <v>Fastansættelse</v>
          </cell>
          <cell r="L3" t="str">
            <v>Orlov uden løn</v>
          </cell>
          <cell r="M3" t="str">
            <v>Efterløn</v>
          </cell>
          <cell r="N3" t="str">
            <v>Straffeattest</v>
          </cell>
          <cell r="O3" t="str">
            <v xml:space="preserve">Administrationen/Stab - Nykøbing F. </v>
          </cell>
          <cell r="P3" t="str">
            <v>Forhåndsaftale- skriv i begrundelsen</v>
          </cell>
        </row>
        <row r="4">
          <cell r="C4" t="str">
            <v>Skiftende</v>
          </cell>
          <cell r="H4" t="str">
            <v>Flere tjenestesteder</v>
          </cell>
          <cell r="L4" t="str">
            <v>Orlov med løn</v>
          </cell>
          <cell r="M4" t="str">
            <v>Eget ønske</v>
          </cell>
          <cell r="N4" t="str">
            <v>Børneattest</v>
          </cell>
          <cell r="O4" t="str">
            <v>Administrationen/Stab - Næstved</v>
          </cell>
          <cell r="P4" t="str">
            <v>Individuelt tillæg:(vælg fra listen)</v>
          </cell>
        </row>
        <row r="5">
          <cell r="C5" t="str">
            <v>Ansvarshav. aften/nat</v>
          </cell>
          <cell r="H5" t="str">
            <v>Forlængelse af ansættelsen</v>
          </cell>
          <cell r="L5" t="str">
            <v>Pasning af alvorligt sygt barn</v>
          </cell>
          <cell r="M5" t="str">
            <v>Emigration</v>
          </cell>
          <cell r="N5" t="str">
            <v>Straffe- og børneattest</v>
          </cell>
          <cell r="O5" t="str">
            <v>Akut - Køge</v>
          </cell>
          <cell r="P5" t="str">
            <v>&gt;1 års ans. for fleksibilitet</v>
          </cell>
        </row>
        <row r="6">
          <cell r="A6" t="str">
            <v>Nyansættelse</v>
          </cell>
          <cell r="C6" t="str">
            <v>Formaliseret (overlæg.)</v>
          </cell>
          <cell r="E6" t="str">
            <v>Ja</v>
          </cell>
          <cell r="H6" t="str">
            <v>Fri telefon</v>
          </cell>
          <cell r="L6" t="str">
            <v>Pasning af børn med nedsat funktionsevne mv.</v>
          </cell>
          <cell r="M6" t="str">
            <v>Orlov/uddannelse</v>
          </cell>
          <cell r="O6" t="str">
            <v>Akut - Slagelse</v>
          </cell>
          <cell r="P6" t="str">
            <v>§ 37-tillæg (tidl. §40)</v>
          </cell>
        </row>
        <row r="7">
          <cell r="A7" t="str">
            <v>Overflytning</v>
          </cell>
          <cell r="E7" t="str">
            <v>Ikke relevant</v>
          </cell>
          <cell r="H7" t="str">
            <v>Individuelt tillæg</v>
          </cell>
          <cell r="L7" t="str">
            <v>Pasning af døende i hjemmet</v>
          </cell>
          <cell r="M7" t="str">
            <v>Pension</v>
          </cell>
          <cell r="O7" t="str">
            <v>Akut Holbæk</v>
          </cell>
          <cell r="P7" t="str">
            <v>1-årig specialerettet udd.</v>
          </cell>
        </row>
        <row r="8">
          <cell r="H8" t="str">
            <v>Konstitution</v>
          </cell>
          <cell r="M8" t="str">
            <v>Pension (forlader arbejdsmarkedet)</v>
          </cell>
          <cell r="O8" t="str">
            <v>Akut Nykøbing F.</v>
          </cell>
          <cell r="P8" t="str">
            <v>2007 tillæg</v>
          </cell>
        </row>
        <row r="9">
          <cell r="A9" t="str">
            <v>For.</v>
          </cell>
          <cell r="H9" t="str">
            <v>Omkostningsfordeling</v>
          </cell>
          <cell r="M9" t="str">
            <v>Sygdom</v>
          </cell>
          <cell r="O9" t="str">
            <v>Anæstesi - Køge</v>
          </cell>
          <cell r="P9" t="str">
            <v>4 års efr. psyk+epil SL forh.</v>
          </cell>
        </row>
        <row r="10">
          <cell r="A10" t="str">
            <v>Ind.</v>
          </cell>
          <cell r="H10" t="str">
            <v>Overflytning</v>
          </cell>
          <cell r="M10" t="str">
            <v>Vikar ophørt</v>
          </cell>
          <cell r="O10" t="str">
            <v>Anæstesi - Næstved</v>
          </cell>
          <cell r="P10" t="str">
            <v>7,5% geografisk</v>
          </cell>
        </row>
        <row r="11">
          <cell r="H11" t="str">
            <v>Stilling/titelskift</v>
          </cell>
          <cell r="M11" t="str">
            <v>Værnepligt</v>
          </cell>
          <cell r="O11" t="str">
            <v>Anæstesi - Roskilde</v>
          </cell>
          <cell r="P11" t="str">
            <v>Administrative opgaver</v>
          </cell>
        </row>
        <row r="12">
          <cell r="C12" t="str">
            <v>Overenskomstansat</v>
          </cell>
          <cell r="H12" t="str">
            <v>Tillæg - ophører</v>
          </cell>
          <cell r="O12" t="str">
            <v>Anæstesi - Slagelse/Ringsted</v>
          </cell>
          <cell r="P12" t="str">
            <v>Adskilte arbejdspladser</v>
          </cell>
        </row>
        <row r="13">
          <cell r="C13" t="str">
            <v>Elev</v>
          </cell>
          <cell r="H13" t="str">
            <v>Tillæg iht. forhåndsaftale</v>
          </cell>
          <cell r="O13" t="str">
            <v>Anæstesi Nykøbing F.</v>
          </cell>
          <cell r="P13" t="str">
            <v>Afd. funktioner</v>
          </cell>
        </row>
        <row r="14">
          <cell r="C14" t="str">
            <v>Honorar/Vederlag</v>
          </cell>
          <cell r="H14" t="str">
            <v>Tillidsrepræsentant</v>
          </cell>
          <cell r="O14" t="str">
            <v>Anæstesien Holbæk</v>
          </cell>
          <cell r="P14" t="str">
            <v>Afdelingslederfunktion</v>
          </cell>
        </row>
        <row r="15">
          <cell r="C15" t="str">
            <v>Flexjob</v>
          </cell>
          <cell r="H15" t="str">
            <v>Ændring af vagttype</v>
          </cell>
          <cell r="O15" t="str">
            <v>Arbejdsmedicinsk - Køge</v>
          </cell>
          <cell r="P15" t="str">
            <v>Afdelingsportør</v>
          </cell>
        </row>
        <row r="16">
          <cell r="C16" t="str">
            <v>Løntilskud</v>
          </cell>
          <cell r="O16" t="str">
            <v>Arbejdsmedicinsk - Slagelse</v>
          </cell>
          <cell r="P16" t="str">
            <v>Affaldshåndtering</v>
          </cell>
        </row>
        <row r="17">
          <cell r="O17" t="str">
            <v>Arbejdsmedicinsk Nykøbing F.</v>
          </cell>
          <cell r="P17" t="str">
            <v>Afløser</v>
          </cell>
        </row>
        <row r="18">
          <cell r="O18" t="str">
            <v>Billeddiagnostik - Køge</v>
          </cell>
          <cell r="P18" t="str">
            <v>Afløser ved Patientbus</v>
          </cell>
        </row>
        <row r="19">
          <cell r="O19" t="str">
            <v>Billeddiagnostik - Roskilde</v>
          </cell>
          <cell r="P19" t="str">
            <v>Afløserkorps</v>
          </cell>
        </row>
        <row r="20">
          <cell r="O20" t="str">
            <v>Brystkirurgi – Ringsted</v>
          </cell>
          <cell r="P20" t="str">
            <v>Afsnitsansvarlig</v>
          </cell>
        </row>
        <row r="21">
          <cell r="O21" t="str">
            <v>Byggeprojektenheden - Slagelse</v>
          </cell>
          <cell r="P21" t="str">
            <v>Afsnitsbioanalytiker</v>
          </cell>
        </row>
        <row r="22">
          <cell r="O22" t="str">
            <v>Dermatologisk - Roskilde</v>
          </cell>
          <cell r="P22" t="str">
            <v>Afsnitsledelse</v>
          </cell>
        </row>
        <row r="23">
          <cell r="O23" t="str">
            <v>Fys, Ergo Holbæk</v>
          </cell>
          <cell r="P23" t="str">
            <v>Akkupunktur</v>
          </cell>
        </row>
        <row r="24">
          <cell r="O24" t="str">
            <v>Fysio- Nuklearmedicinsk - Næstved</v>
          </cell>
          <cell r="P24" t="str">
            <v>Aktiv indsats</v>
          </cell>
        </row>
        <row r="25">
          <cell r="O25" t="str">
            <v>Garantiklinik - Ringsted</v>
          </cell>
          <cell r="P25" t="str">
            <v>Akuterfaring</v>
          </cell>
        </row>
        <row r="26">
          <cell r="O26" t="str">
            <v>Gearti - Næstved</v>
          </cell>
          <cell r="P26" t="str">
            <v>Akutfunktion</v>
          </cell>
        </row>
        <row r="27">
          <cell r="L27" t="str">
            <v/>
          </cell>
          <cell r="M27" t="str">
            <v/>
          </cell>
          <cell r="O27" t="str">
            <v>Generel - Køge</v>
          </cell>
          <cell r="P27" t="str">
            <v>Alenefunktion</v>
          </cell>
        </row>
        <row r="28">
          <cell r="L28" t="str">
            <v/>
          </cell>
          <cell r="M28" t="str">
            <v/>
          </cell>
          <cell r="O28" t="str">
            <v>Generel - Roskilde</v>
          </cell>
          <cell r="P28" t="str">
            <v>ALS-team</v>
          </cell>
        </row>
        <row r="29">
          <cell r="L29" t="str">
            <v/>
          </cell>
          <cell r="O29" t="str">
            <v>Geriatri - Slagelse</v>
          </cell>
          <cell r="P29" t="str">
            <v>Ambulatoriefunktion</v>
          </cell>
        </row>
        <row r="30">
          <cell r="L30" t="str">
            <v/>
          </cell>
          <cell r="O30" t="str">
            <v>Geriatri Nykøbing F.</v>
          </cell>
          <cell r="P30" t="str">
            <v>AMIR</v>
          </cell>
        </row>
        <row r="31">
          <cell r="O31" t="str">
            <v>Geriatrisk - Roskilde</v>
          </cell>
          <cell r="P31" t="str">
            <v>Ammeteam</v>
          </cell>
        </row>
        <row r="32">
          <cell r="O32" t="str">
            <v>Gyn/Obs - Roskilde</v>
          </cell>
          <cell r="P32" t="str">
            <v>AMPS-testere</v>
          </cell>
        </row>
        <row r="33">
          <cell r="O33" t="str">
            <v>Gynækologi/obstetrik Holbæk</v>
          </cell>
          <cell r="P33" t="str">
            <v>Analyser</v>
          </cell>
        </row>
        <row r="34">
          <cell r="O34" t="str">
            <v>Gynækologisk - Næstved</v>
          </cell>
          <cell r="P34" t="str">
            <v>Anretning på afdelingen</v>
          </cell>
        </row>
        <row r="35">
          <cell r="O35" t="str">
            <v>Gynækologisk/obstetrik Nykøbing F.</v>
          </cell>
          <cell r="P35" t="str">
            <v>Ansv personaleuniform/garderob</v>
          </cell>
        </row>
        <row r="36">
          <cell r="O36" t="str">
            <v>Hæmatologisk - Roskilde</v>
          </cell>
          <cell r="P36" t="str">
            <v>Ansvar for rygklinik</v>
          </cell>
        </row>
        <row r="37">
          <cell r="O37" t="str">
            <v>Immunologi - Regional funktion</v>
          </cell>
          <cell r="P37" t="str">
            <v>Ansvarlig for MVU området</v>
          </cell>
        </row>
        <row r="38">
          <cell r="O38" t="str">
            <v>Intern medicin Nykøbing F.</v>
          </cell>
          <cell r="P38" t="str">
            <v>Ansvarlighed</v>
          </cell>
        </row>
        <row r="39">
          <cell r="O39" t="str">
            <v>Kalundborg Sundheds- og Akuthus</v>
          </cell>
          <cell r="P39" t="str">
            <v>Ansvarsfuld</v>
          </cell>
        </row>
        <row r="40">
          <cell r="O40" t="str">
            <v>Kardiologisk - Roskilde</v>
          </cell>
          <cell r="P40" t="str">
            <v>Ansvarshavende</v>
          </cell>
        </row>
        <row r="41">
          <cell r="O41" t="str">
            <v>Kirurgi - Slagelse</v>
          </cell>
          <cell r="P41" t="str">
            <v>Ansvarsområder</v>
          </cell>
        </row>
        <row r="42">
          <cell r="O42" t="str">
            <v>Kirurgi Holbæk</v>
          </cell>
          <cell r="P42" t="str">
            <v>Anæstesi</v>
          </cell>
        </row>
        <row r="43">
          <cell r="O43" t="str">
            <v>Kirurgi Nykøbing F.</v>
          </cell>
          <cell r="P43" t="str">
            <v>Apopleksiområdet</v>
          </cell>
        </row>
        <row r="44">
          <cell r="O44" t="str">
            <v>Kirurgisk - Køge</v>
          </cell>
          <cell r="P44" t="str">
            <v>Apoteket</v>
          </cell>
        </row>
        <row r="45">
          <cell r="O45" t="str">
            <v>Kirurgisk - Roskilde</v>
          </cell>
          <cell r="P45" t="str">
            <v>Apparaturregistrering</v>
          </cell>
        </row>
        <row r="46">
          <cell r="O46" t="str">
            <v>Klinisk Biokemi - Regional funktion</v>
          </cell>
          <cell r="P46" t="str">
            <v>Arb. med sk. landsdæk. funkt.</v>
          </cell>
        </row>
        <row r="47">
          <cell r="O47" t="str">
            <v>Klinisk Biokemi Holbæk</v>
          </cell>
          <cell r="P47" t="str">
            <v>Arbejde i Lægemiddelkomitéen</v>
          </cell>
        </row>
        <row r="48">
          <cell r="O48" t="str">
            <v>Klinisk Biokemisk - Køge</v>
          </cell>
          <cell r="P48" t="str">
            <v>Arbejde indenfor ALS</v>
          </cell>
        </row>
        <row r="49">
          <cell r="O49" t="str">
            <v>Klinisk Biokemisk - Roskilde</v>
          </cell>
          <cell r="P49" t="str">
            <v>Arbejde med særlig målgruppe</v>
          </cell>
        </row>
        <row r="50">
          <cell r="O50" t="str">
            <v>Klinisk fysiologi Holbæk</v>
          </cell>
          <cell r="P50" t="str">
            <v>Arbejdets særlige karakter</v>
          </cell>
        </row>
        <row r="51">
          <cell r="O51" t="str">
            <v>Klinisk Fysiologisk - Køge</v>
          </cell>
          <cell r="P51" t="str">
            <v>Arbejds-/Ansvarsområde</v>
          </cell>
        </row>
        <row r="52">
          <cell r="O52" t="str">
            <v>Lærlinge og elever - Næst./Slag./Ring.</v>
          </cell>
          <cell r="P52" t="str">
            <v>Arbejdsindsats</v>
          </cell>
        </row>
        <row r="53">
          <cell r="O53" t="str">
            <v>Mammakirurgisk- Ringsted</v>
          </cell>
          <cell r="P53" t="str">
            <v>Arbejdsmiljø</v>
          </cell>
        </row>
        <row r="54">
          <cell r="O54" t="str">
            <v>Medicinsk - Køge</v>
          </cell>
          <cell r="P54" t="str">
            <v>Arbejdspladsforum</v>
          </cell>
        </row>
        <row r="55">
          <cell r="O55" t="str">
            <v>Medicinsk - Næstved</v>
          </cell>
          <cell r="P55" t="str">
            <v>Arbejdstidsbestemt tillæg</v>
          </cell>
        </row>
        <row r="56">
          <cell r="O56" t="str">
            <v>Medicinsk - Roskilde</v>
          </cell>
          <cell r="P56" t="str">
            <v>ATCN</v>
          </cell>
        </row>
        <row r="57">
          <cell r="O57" t="str">
            <v>Medicinsk - Slagelse</v>
          </cell>
          <cell r="P57" t="str">
            <v>Auditor</v>
          </cell>
        </row>
        <row r="58">
          <cell r="O58" t="str">
            <v>Medicinsk Holbæk</v>
          </cell>
          <cell r="P58" t="str">
            <v>Autoclaver</v>
          </cell>
        </row>
        <row r="59">
          <cell r="O59" t="str">
            <v>Medico - Næstved</v>
          </cell>
          <cell r="P59" t="str">
            <v>Autorisation</v>
          </cell>
        </row>
        <row r="60">
          <cell r="O60" t="str">
            <v>Medicoteknik Nykøbing F.</v>
          </cell>
          <cell r="P60" t="str">
            <v>Beklædningsgodtgørelse</v>
          </cell>
        </row>
        <row r="61">
          <cell r="O61" t="str">
            <v>Mikrobiologi - Regional funktion</v>
          </cell>
          <cell r="P61" t="str">
            <v>Belastende klientgr./-afdeling</v>
          </cell>
        </row>
        <row r="62">
          <cell r="O62" t="str">
            <v>Nakskov Sundhedscenter</v>
          </cell>
          <cell r="P62" t="str">
            <v>Beredskabsansvarlig</v>
          </cell>
        </row>
        <row r="63">
          <cell r="O63" t="str">
            <v>Neurologisk - Næstved</v>
          </cell>
          <cell r="P63" t="str">
            <v>Beredskabssekretær</v>
          </cell>
        </row>
        <row r="64">
          <cell r="O64" t="str">
            <v>Neurologisk - Roskilde</v>
          </cell>
          <cell r="P64" t="str">
            <v>Betjening af kioskvogn</v>
          </cell>
        </row>
        <row r="65">
          <cell r="O65" t="str">
            <v>Onkologi - Næstved</v>
          </cell>
          <cell r="P65" t="str">
            <v>Boligadministration</v>
          </cell>
        </row>
        <row r="66">
          <cell r="O66" t="str">
            <v>Onkologisk - Roskilde</v>
          </cell>
          <cell r="P66" t="str">
            <v>Bookingfunktion</v>
          </cell>
        </row>
        <row r="67">
          <cell r="O67" t="str">
            <v>Ortopædkirurgi Holbæk</v>
          </cell>
          <cell r="P67" t="str">
            <v>botolinum funktion</v>
          </cell>
        </row>
        <row r="68">
          <cell r="O68" t="str">
            <v>Ortopædkirurgi Nykøbing F.</v>
          </cell>
          <cell r="P68" t="str">
            <v>Bredden i opgavefunktioner</v>
          </cell>
        </row>
        <row r="69">
          <cell r="O69" t="str">
            <v>Ortopædkirurgi- Næstved/Slagelse</v>
          </cell>
          <cell r="P69" t="str">
            <v>Bækkenbundspalpation</v>
          </cell>
        </row>
        <row r="70">
          <cell r="O70" t="str">
            <v>Ortopædkirurgisk - Køge</v>
          </cell>
          <cell r="P70" t="str">
            <v>Børneområdet, erfaring</v>
          </cell>
        </row>
        <row r="71">
          <cell r="O71" t="str">
            <v>Patologi - Næstved/Slagelse</v>
          </cell>
          <cell r="P71" t="str">
            <v>Børnespeciale</v>
          </cell>
        </row>
        <row r="72">
          <cell r="O72" t="str">
            <v>Patologisk - Roskilde</v>
          </cell>
          <cell r="P72" t="str">
            <v>Certificeringskursus</v>
          </cell>
        </row>
        <row r="73">
          <cell r="O73" t="str">
            <v>Plastikkirurgisk - Roskilde</v>
          </cell>
          <cell r="P73" t="str">
            <v>Certifikat</v>
          </cell>
        </row>
        <row r="74">
          <cell r="O74" t="str">
            <v>Praksisreservelæger - Næstved/Slagelse</v>
          </cell>
          <cell r="P74" t="str">
            <v>Chaufførtillæg</v>
          </cell>
        </row>
        <row r="75">
          <cell r="O75" t="str">
            <v>Psyk. Afd. for Børne og ungdomspsykiatri</v>
          </cell>
          <cell r="P75" t="str">
            <v>Chefkonsulent</v>
          </cell>
        </row>
        <row r="76">
          <cell r="O76" t="str">
            <v>Psyk. Afd. for specialfunktioner</v>
          </cell>
          <cell r="P76" t="str">
            <v>CT-scanning</v>
          </cell>
        </row>
        <row r="77">
          <cell r="O77" t="str">
            <v>Psyk. Enhed for brugerst. Psykiatri</v>
          </cell>
          <cell r="P77" t="str">
            <v>Daglig Ledelse</v>
          </cell>
        </row>
        <row r="78">
          <cell r="O78" t="str">
            <v>Psyk. Ledelse</v>
          </cell>
          <cell r="P78" t="str">
            <v>Daglig planlægning</v>
          </cell>
        </row>
        <row r="79">
          <cell r="O79" t="str">
            <v>Psyk. Praksiskonsulenter</v>
          </cell>
          <cell r="P79" t="str">
            <v>Danske Kvalitetsmodel</v>
          </cell>
        </row>
        <row r="80">
          <cell r="O80" t="str">
            <v>Psyk. Psyk info</v>
          </cell>
          <cell r="P80" t="str">
            <v>Dataregistrering</v>
          </cell>
        </row>
        <row r="81">
          <cell r="O81" t="str">
            <v>Psyk. Psykiatrien Syd</v>
          </cell>
          <cell r="P81" t="str">
            <v>Delt tjeneste</v>
          </cell>
        </row>
        <row r="82">
          <cell r="O82" t="str">
            <v>Psyk. Psykiatrien Vest</v>
          </cell>
          <cell r="P82" t="str">
            <v>Depottjeneste</v>
          </cell>
        </row>
        <row r="83">
          <cell r="O83" t="str">
            <v>Psyk. Psykiatrien Øst</v>
          </cell>
          <cell r="P83" t="str">
            <v>Depottjeneste 3 år</v>
          </cell>
        </row>
        <row r="84">
          <cell r="O84" t="str">
            <v>Psyk. Psykiatrihuset</v>
          </cell>
          <cell r="P84" t="str">
            <v>Diabetespatienter</v>
          </cell>
        </row>
        <row r="85">
          <cell r="O85" t="str">
            <v>Psyk. Psykiatriområdet</v>
          </cell>
          <cell r="P85" t="str">
            <v>Dialysetillæg</v>
          </cell>
        </row>
        <row r="86">
          <cell r="O86" t="str">
            <v>Psyk. Psykiatrisk forskningsenhed</v>
          </cell>
          <cell r="P86" t="str">
            <v>Difference - Klinisk Vejleder</v>
          </cell>
        </row>
        <row r="87">
          <cell r="O87" t="str">
            <v>Psyk. Psykiatrisk visitationsklinik</v>
          </cell>
          <cell r="P87" t="str">
            <v>Difference - Ph.d. studerende</v>
          </cell>
        </row>
        <row r="88">
          <cell r="O88" t="str">
            <v>Psyk. Retspsykiatri</v>
          </cell>
          <cell r="P88" t="str">
            <v>Difference - Skemalægger</v>
          </cell>
        </row>
        <row r="89">
          <cell r="O89" t="str">
            <v>Psyk. Stabsoverlægefunktionen</v>
          </cell>
          <cell r="P89" t="str">
            <v>Difference - Spec. Kompetence</v>
          </cell>
        </row>
        <row r="90">
          <cell r="O90" t="str">
            <v>Pædiatri - Næstved</v>
          </cell>
          <cell r="P90" t="str">
            <v>Differencetrin</v>
          </cell>
        </row>
        <row r="91">
          <cell r="O91" t="str">
            <v>Pædiatri Holbæk</v>
          </cell>
          <cell r="P91" t="str">
            <v>Diplomkursus, ekstra</v>
          </cell>
        </row>
        <row r="92">
          <cell r="O92" t="str">
            <v>Pædiatri Nykøbing F.</v>
          </cell>
          <cell r="P92" t="str">
            <v>Diplomstudie</v>
          </cell>
        </row>
        <row r="93">
          <cell r="O93" t="str">
            <v>Pædiatrisk - Roskilde</v>
          </cell>
          <cell r="P93" t="str">
            <v>Diplomuddannelse</v>
          </cell>
        </row>
        <row r="94">
          <cell r="O94" t="str">
            <v>Radiologi - Ringsted</v>
          </cell>
          <cell r="P94" t="str">
            <v>Disp. 5 ugers op udd.</v>
          </cell>
        </row>
        <row r="95">
          <cell r="O95" t="str">
            <v>Radiologi - Slagelse</v>
          </cell>
          <cell r="P95" t="str">
            <v>Dispositionstillæg</v>
          </cell>
        </row>
        <row r="96">
          <cell r="O96" t="str">
            <v>Radiologi Holbæk</v>
          </cell>
          <cell r="P96" t="str">
            <v>Distriktsambulatorie</v>
          </cell>
        </row>
        <row r="97">
          <cell r="O97" t="str">
            <v>Radiologi Nykøbing F.</v>
          </cell>
          <cell r="P97" t="str">
            <v>Distriktssygeplejerske</v>
          </cell>
        </row>
        <row r="98">
          <cell r="O98" t="str">
            <v>Radiologi- Næstved</v>
          </cell>
          <cell r="P98" t="str">
            <v>Diverse kurser</v>
          </cell>
        </row>
        <row r="99">
          <cell r="O99" t="str">
            <v>Reumalogisk - Roskilde</v>
          </cell>
          <cell r="P99" t="str">
            <v>Dobbelt funktion</v>
          </cell>
        </row>
        <row r="100">
          <cell r="O100" t="str">
            <v>Reumalogisk- Køge</v>
          </cell>
          <cell r="P100" t="str">
            <v>DRG-ansvarlig</v>
          </cell>
        </row>
        <row r="101">
          <cell r="O101" t="str">
            <v>Reumalogisk/geriatrisk - Køge</v>
          </cell>
          <cell r="P101" t="str">
            <v>DRG-opgaver</v>
          </cell>
        </row>
        <row r="102">
          <cell r="O102" t="str">
            <v>Reumatologi Nykøbing F.</v>
          </cell>
          <cell r="P102" t="str">
            <v>Driftsopgaver</v>
          </cell>
        </row>
        <row r="103">
          <cell r="O103" t="str">
            <v>Reumatologi, fys, ergo - Næst./Slag./Ring.</v>
          </cell>
          <cell r="P103" t="str">
            <v>Dukketeater</v>
          </cell>
        </row>
        <row r="104">
          <cell r="O104" t="str">
            <v>Service - Køge</v>
          </cell>
          <cell r="P104" t="str">
            <v>E-fakturering</v>
          </cell>
        </row>
        <row r="105">
          <cell r="O105" t="str">
            <v>Service - Roskilde</v>
          </cell>
          <cell r="P105" t="str">
            <v>Effektivitet i arbejdet</v>
          </cell>
        </row>
        <row r="106">
          <cell r="O106" t="str">
            <v>Socialrådgiverne - Køge</v>
          </cell>
          <cell r="P106" t="str">
            <v>Efterudd., Diabetes Mellitus</v>
          </cell>
        </row>
        <row r="107">
          <cell r="O107" t="str">
            <v>Socialrådgiverne - Roskilde</v>
          </cell>
          <cell r="P107" t="str">
            <v>Efteruddannelse</v>
          </cell>
        </row>
        <row r="108">
          <cell r="O108" t="str">
            <v>Sygehusledelse  - Køge</v>
          </cell>
          <cell r="P108" t="str">
            <v>Efteruddannelse - kort varigh.</v>
          </cell>
        </row>
        <row r="109">
          <cell r="O109" t="str">
            <v>Sygehusledelse - Roskilde</v>
          </cell>
          <cell r="P109" t="str">
            <v>Efteruddannelse - lang varigh.</v>
          </cell>
        </row>
        <row r="110">
          <cell r="O110" t="str">
            <v>Sygehusledelse Holbæk</v>
          </cell>
          <cell r="P110" t="str">
            <v>Efteruddannelse, cardiologisk</v>
          </cell>
        </row>
        <row r="111">
          <cell r="O111" t="str">
            <v>Sygehusledelsen - Næstved</v>
          </cell>
          <cell r="P111" t="str">
            <v>Efteruddannelse, operation</v>
          </cell>
        </row>
        <row r="112">
          <cell r="O112" t="str">
            <v>Sygehusledelsen Nykøbing F.</v>
          </cell>
          <cell r="P112" t="str">
            <v>Efteruddannelse, pædiatri</v>
          </cell>
        </row>
        <row r="113">
          <cell r="O113" t="str">
            <v>Tand- mund- kæbe - Næstved</v>
          </cell>
          <cell r="P113" t="str">
            <v>Efteruddannelse, sosu</v>
          </cell>
        </row>
        <row r="114">
          <cell r="O114" t="str">
            <v>Teknisk Afdeling - Køge</v>
          </cell>
          <cell r="P114" t="str">
            <v>Egenkontrol</v>
          </cell>
        </row>
        <row r="115">
          <cell r="O115" t="str">
            <v>Teknisk Afdeling - Roskilde</v>
          </cell>
          <cell r="P115" t="str">
            <v>Ejendomsfunktioner</v>
          </cell>
        </row>
        <row r="116">
          <cell r="O116" t="str">
            <v>Urologi - Næstved</v>
          </cell>
          <cell r="P116" t="str">
            <v>Eksp. colorectale pat.</v>
          </cell>
        </row>
        <row r="117">
          <cell r="O117" t="str">
            <v>Urologisk Afdeling - Roskilde</v>
          </cell>
          <cell r="P117" t="str">
            <v>Ekspertise</v>
          </cell>
        </row>
        <row r="118">
          <cell r="O118" t="str">
            <v>Øjenafdelingen - Næstved</v>
          </cell>
          <cell r="P118" t="str">
            <v>Eksterne kunder</v>
          </cell>
        </row>
        <row r="119">
          <cell r="O119" t="str">
            <v>Øjenafdelingen - Roskilde</v>
          </cell>
          <cell r="P119" t="str">
            <v>Ekstraordinær aktivitet</v>
          </cell>
        </row>
        <row r="120">
          <cell r="O120" t="str">
            <v>Øre Næse Hals - Køge</v>
          </cell>
          <cell r="P120" t="str">
            <v>EMG, ENG, EP, EEG</v>
          </cell>
        </row>
        <row r="121">
          <cell r="O121" t="str">
            <v>Øre- næse- Hals - Næstved/Slagelse</v>
          </cell>
          <cell r="P121" t="str">
            <v>EMU</v>
          </cell>
        </row>
        <row r="122">
          <cell r="O122" t="str">
            <v>Øre Næse Hals - Roskilde</v>
          </cell>
          <cell r="P122" t="str">
            <v>Endoskopi</v>
          </cell>
        </row>
        <row r="123">
          <cell r="P123" t="str">
            <v>Eneansvar aften/nat</v>
          </cell>
        </row>
        <row r="124">
          <cell r="P124" t="str">
            <v>Eneansvar f. Kalundborg Sygehu</v>
          </cell>
        </row>
        <row r="125">
          <cell r="P125" t="str">
            <v>Eneansvarlig</v>
          </cell>
        </row>
        <row r="126">
          <cell r="P126" t="str">
            <v>Eneansvarlig blodbank</v>
          </cell>
        </row>
        <row r="127">
          <cell r="P127" t="str">
            <v>Engagement</v>
          </cell>
        </row>
        <row r="128">
          <cell r="P128" t="str">
            <v>Engagement i arbejdet</v>
          </cell>
        </row>
        <row r="129">
          <cell r="P129" t="str">
            <v>Engagement/selvstændighed</v>
          </cell>
        </row>
        <row r="130">
          <cell r="P130" t="str">
            <v>Enggården luk/sikr</v>
          </cell>
        </row>
        <row r="131">
          <cell r="P131" t="str">
            <v>Epi.kir.</v>
          </cell>
        </row>
        <row r="132">
          <cell r="P132" t="str">
            <v>ERCP i fællesamb.</v>
          </cell>
        </row>
        <row r="133">
          <cell r="P133" t="str">
            <v>Erf. arb. m. psyk. patienter</v>
          </cell>
        </row>
        <row r="134">
          <cell r="P134" t="str">
            <v>Erf. med kommunik./formidling</v>
          </cell>
        </row>
        <row r="135">
          <cell r="P135" t="str">
            <v>Erfa. og indsigt i brug. behov</v>
          </cell>
        </row>
        <row r="136">
          <cell r="P136" t="str">
            <v>Erfa/specialistfunktion</v>
          </cell>
        </row>
        <row r="137">
          <cell r="P137" t="str">
            <v>Erfaring</v>
          </cell>
        </row>
        <row r="138">
          <cell r="P138" t="str">
            <v>Erfaring - viden</v>
          </cell>
        </row>
        <row r="139">
          <cell r="P139" t="str">
            <v>Erfaring fra tidl. og nuv. ans</v>
          </cell>
        </row>
        <row r="140">
          <cell r="P140" t="str">
            <v>Erfaring i varmeteknik</v>
          </cell>
        </row>
        <row r="141">
          <cell r="P141" t="str">
            <v>Erfaring vedr. sygehusdrift</v>
          </cell>
        </row>
        <row r="142">
          <cell r="P142" t="str">
            <v>Erfaringsmæssige kompetencer</v>
          </cell>
        </row>
        <row r="143">
          <cell r="P143" t="str">
            <v>Erhvervsuddannelse</v>
          </cell>
        </row>
        <row r="144">
          <cell r="P144" t="str">
            <v>Ernæring</v>
          </cell>
        </row>
        <row r="145">
          <cell r="P145" t="str">
            <v>Faglig dygtighed</v>
          </cell>
        </row>
        <row r="146">
          <cell r="P146" t="str">
            <v>Faglig færdighed</v>
          </cell>
        </row>
        <row r="147">
          <cell r="P147" t="str">
            <v>Faglig kompetence</v>
          </cell>
        </row>
        <row r="148">
          <cell r="P148" t="str">
            <v>Faglig ledelse</v>
          </cell>
        </row>
        <row r="149">
          <cell r="P149" t="str">
            <v>Faglig og personlig kompetence</v>
          </cell>
        </row>
        <row r="150">
          <cell r="P150" t="str">
            <v>Faglig selvstændighed</v>
          </cell>
        </row>
        <row r="151">
          <cell r="P151" t="str">
            <v>Faglig tiltag</v>
          </cell>
        </row>
        <row r="152">
          <cell r="P152" t="str">
            <v>Faglig udvikling</v>
          </cell>
        </row>
        <row r="153">
          <cell r="P153" t="str">
            <v>Faglig viden</v>
          </cell>
        </row>
        <row r="154">
          <cell r="P154" t="str">
            <v>Faglige kvalifikationer</v>
          </cell>
        </row>
        <row r="155">
          <cell r="P155" t="str">
            <v>Fagområder</v>
          </cell>
        </row>
        <row r="156">
          <cell r="P156" t="str">
            <v>Fast nattevagt</v>
          </cell>
        </row>
        <row r="157">
          <cell r="P157" t="str">
            <v>Fastansat vikar</v>
          </cell>
        </row>
        <row r="158">
          <cell r="P158" t="str">
            <v>Fastholdelse i stillingen</v>
          </cell>
        </row>
        <row r="159">
          <cell r="P159" t="str">
            <v>Fastholdelsestillæg</v>
          </cell>
        </row>
        <row r="160">
          <cell r="P160" t="str">
            <v>Fleksibel opgavevaretagelse</v>
          </cell>
        </row>
        <row r="161">
          <cell r="P161" t="str">
            <v>Fleksibilitet</v>
          </cell>
        </row>
        <row r="162">
          <cell r="P162" t="str">
            <v>Flere begrundelser</v>
          </cell>
        </row>
        <row r="163">
          <cell r="P163" t="str">
            <v>Flere funktioner</v>
          </cell>
        </row>
        <row r="164">
          <cell r="P164" t="str">
            <v>Flere års ansætt.</v>
          </cell>
        </row>
        <row r="165">
          <cell r="P165" t="str">
            <v>Flytte- og kørselsopgaver</v>
          </cell>
        </row>
        <row r="166">
          <cell r="P166" t="str">
            <v>Fondsfinansering</v>
          </cell>
        </row>
        <row r="167">
          <cell r="P167" t="str">
            <v>Foniatrisk Klinik</v>
          </cell>
        </row>
        <row r="168">
          <cell r="P168" t="str">
            <v>Fordeling af personaleuniform</v>
          </cell>
        </row>
        <row r="169">
          <cell r="P169" t="str">
            <v>Fordybelseskurser</v>
          </cell>
        </row>
        <row r="170">
          <cell r="P170" t="str">
            <v>Forflytningsinstruktør</v>
          </cell>
        </row>
        <row r="171">
          <cell r="P171" t="str">
            <v>Forflytningsvejleder</v>
          </cell>
        </row>
        <row r="172">
          <cell r="P172" t="str">
            <v>Forhøjet gruppeledertillæg</v>
          </cell>
        </row>
        <row r="173">
          <cell r="P173" t="str">
            <v>Forløbskoordinator</v>
          </cell>
        </row>
        <row r="174">
          <cell r="P174" t="str">
            <v>Formidling, diverse</v>
          </cell>
        </row>
        <row r="175">
          <cell r="P175" t="str">
            <v>Forv. højskolens diplomkursus</v>
          </cell>
        </row>
        <row r="176">
          <cell r="P176" t="str">
            <v>Fremstilling af komponenter</v>
          </cell>
        </row>
        <row r="177">
          <cell r="P177" t="str">
            <v>Frontfunktion</v>
          </cell>
        </row>
        <row r="178">
          <cell r="P178" t="str">
            <v>Funktion i højere stilling</v>
          </cell>
        </row>
        <row r="179">
          <cell r="P179" t="str">
            <v>Funktions- og teknisk ansvar</v>
          </cell>
        </row>
        <row r="180">
          <cell r="P180" t="str">
            <v>Funktionschef</v>
          </cell>
        </row>
        <row r="181">
          <cell r="P181" t="str">
            <v>Funktionsområder</v>
          </cell>
        </row>
        <row r="182">
          <cell r="P182" t="str">
            <v>Funktionstillæg</v>
          </cell>
        </row>
        <row r="183">
          <cell r="P183" t="str">
            <v>Fysiurgiske hjælpemidler</v>
          </cell>
        </row>
        <row r="184">
          <cell r="P184" t="str">
            <v>Fødeafdeling</v>
          </cell>
        </row>
        <row r="185">
          <cell r="P185" t="str">
            <v>Gammelt forhåndsaftaletillæg</v>
          </cell>
        </row>
        <row r="186">
          <cell r="P186" t="str">
            <v>Gennemført Canc.cur</v>
          </cell>
        </row>
        <row r="187">
          <cell r="P187" t="str">
            <v>Gennemført opskoling</v>
          </cell>
        </row>
        <row r="188">
          <cell r="P188" t="str">
            <v>Geriatrisk, erfaring</v>
          </cell>
        </row>
        <row r="189">
          <cell r="P189" t="str">
            <v>Grund-/erhvervsrelat. kursus</v>
          </cell>
        </row>
        <row r="190">
          <cell r="P190" t="str">
            <v>Grundudd. + 1 års ansættelse</v>
          </cell>
        </row>
        <row r="191">
          <cell r="P191" t="str">
            <v>Gruppeledertillæg</v>
          </cell>
        </row>
        <row r="192">
          <cell r="P192" t="str">
            <v>GT-løn Pers. kval. 2010</v>
          </cell>
        </row>
        <row r="193">
          <cell r="P193" t="str">
            <v>Gulvvaskemaskine</v>
          </cell>
        </row>
        <row r="194">
          <cell r="P194" t="str">
            <v>Harmonisering teknik</v>
          </cell>
        </row>
        <row r="195">
          <cell r="P195" t="str">
            <v>Helsepædagog Marjatta</v>
          </cell>
        </row>
        <row r="196">
          <cell r="P196" t="str">
            <v>Herbergstillæg</v>
          </cell>
        </row>
        <row r="197">
          <cell r="P197" t="str">
            <v>Hjemmesideansvar</v>
          </cell>
        </row>
        <row r="198">
          <cell r="P198" t="str">
            <v>Hjertestop</v>
          </cell>
        </row>
        <row r="199">
          <cell r="P199" t="str">
            <v>Hjælpemidler</v>
          </cell>
        </row>
        <row r="200">
          <cell r="P200" t="str">
            <v>Hospitalstillæg</v>
          </cell>
        </row>
        <row r="201">
          <cell r="P201" t="str">
            <v>Hovedansvarsområde</v>
          </cell>
        </row>
        <row r="202">
          <cell r="P202" t="str">
            <v>HR-kompetencer</v>
          </cell>
        </row>
        <row r="203">
          <cell r="P203" t="str">
            <v>Humanbiolog</v>
          </cell>
        </row>
        <row r="204">
          <cell r="P204" t="str">
            <v>Hvilerumsfunktion</v>
          </cell>
        </row>
        <row r="205">
          <cell r="P205" t="str">
            <v>Hygiejnetillæg</v>
          </cell>
        </row>
        <row r="206">
          <cell r="P206" t="str">
            <v>Håndtering af plc-styringer</v>
          </cell>
        </row>
        <row r="207">
          <cell r="P207" t="str">
            <v>ID-kort produktion</v>
          </cell>
        </row>
        <row r="208">
          <cell r="P208" t="str">
            <v>Iflg. overenskomst 2002</v>
          </cell>
        </row>
        <row r="209">
          <cell r="P209" t="str">
            <v>Implementeringssprog</v>
          </cell>
        </row>
        <row r="210">
          <cell r="P210" t="str">
            <v>Indkøb</v>
          </cell>
        </row>
        <row r="211">
          <cell r="P211" t="str">
            <v>Indkøb af materialer</v>
          </cell>
        </row>
        <row r="212">
          <cell r="P212" t="str">
            <v>Indkøb og Logistik</v>
          </cell>
        </row>
        <row r="213">
          <cell r="P213" t="str">
            <v>Indpl. pr. 31.3.2000</v>
          </cell>
        </row>
        <row r="214">
          <cell r="P214" t="str">
            <v>Ingen højeste tjenestetid</v>
          </cell>
        </row>
        <row r="215">
          <cell r="P215" t="str">
            <v>Initiativtager</v>
          </cell>
        </row>
        <row r="216">
          <cell r="P216" t="str">
            <v>Inkontinens</v>
          </cell>
        </row>
        <row r="217">
          <cell r="P217" t="str">
            <v>Institutionstillæg</v>
          </cell>
        </row>
        <row r="218">
          <cell r="P218" t="str">
            <v>Instruktion og supervision</v>
          </cell>
        </row>
        <row r="219">
          <cell r="P219" t="str">
            <v>Instruktør</v>
          </cell>
        </row>
        <row r="220">
          <cell r="P220" t="str">
            <v>Instrum.v.+bækkenkoger</v>
          </cell>
        </row>
        <row r="221">
          <cell r="P221" t="str">
            <v>Intensiv</v>
          </cell>
        </row>
        <row r="222">
          <cell r="P222" t="str">
            <v>IT funktioner</v>
          </cell>
        </row>
        <row r="223">
          <cell r="P223" t="str">
            <v>IT systemer</v>
          </cell>
        </row>
        <row r="224">
          <cell r="P224" t="str">
            <v>IT-kompetencer</v>
          </cell>
        </row>
        <row r="225">
          <cell r="P225" t="str">
            <v>IT-specialist i bb it-system</v>
          </cell>
        </row>
        <row r="226">
          <cell r="P226" t="str">
            <v>IT-viden</v>
          </cell>
        </row>
        <row r="227">
          <cell r="P227" t="str">
            <v>Jfr. forhåndsaftale</v>
          </cell>
        </row>
        <row r="228">
          <cell r="P228" t="str">
            <v>Jobrotation</v>
          </cell>
        </row>
        <row r="229">
          <cell r="P229" t="str">
            <v>Journalfunktion</v>
          </cell>
        </row>
        <row r="230">
          <cell r="P230" t="str">
            <v>Kapelfunktion (HO)</v>
          </cell>
        </row>
        <row r="231">
          <cell r="P231" t="str">
            <v>Kar.lab koordinerende opgaver</v>
          </cell>
        </row>
        <row r="232">
          <cell r="P232" t="str">
            <v>Kardiologi</v>
          </cell>
        </row>
        <row r="233">
          <cell r="P233" t="str">
            <v>Kedelhus</v>
          </cell>
        </row>
        <row r="234">
          <cell r="P234" t="str">
            <v>Kendt jordemoder</v>
          </cell>
        </row>
        <row r="235">
          <cell r="P235" t="str">
            <v>Ketogen diæt</v>
          </cell>
        </row>
        <row r="236">
          <cell r="P236" t="str">
            <v>Klin. erfaring/ansvarlighed</v>
          </cell>
        </row>
        <row r="237">
          <cell r="P237" t="str">
            <v>Klinisk besl.- forskningsmet.</v>
          </cell>
        </row>
        <row r="238">
          <cell r="P238" t="str">
            <v>Klinisk forskning</v>
          </cell>
        </row>
        <row r="239">
          <cell r="P239" t="str">
            <v>Klinisk sygeplejespecialist</v>
          </cell>
        </row>
        <row r="240">
          <cell r="P240" t="str">
            <v>Klinisk underv.på afd. niveau</v>
          </cell>
        </row>
        <row r="241">
          <cell r="P241" t="str">
            <v>Klinisk vejleder</v>
          </cell>
        </row>
        <row r="242">
          <cell r="P242" t="str">
            <v>Kliniske og personlige kvl.</v>
          </cell>
        </row>
        <row r="243">
          <cell r="P243" t="str">
            <v>Kofoedsmindetillæg</v>
          </cell>
        </row>
        <row r="244">
          <cell r="P244" t="str">
            <v>Kommunikation</v>
          </cell>
        </row>
        <row r="245">
          <cell r="P245" t="str">
            <v>Kommunom - fagdel (DK2)</v>
          </cell>
        </row>
        <row r="246">
          <cell r="P246" t="str">
            <v>Kommunom - grunddel (DK1)</v>
          </cell>
        </row>
        <row r="247">
          <cell r="P247" t="str">
            <v>Komp. for manglende pension</v>
          </cell>
        </row>
        <row r="248">
          <cell r="P248" t="str">
            <v>Kompensation funktionstillæg</v>
          </cell>
        </row>
        <row r="249">
          <cell r="P249" t="str">
            <v>Kompensationsfrihed</v>
          </cell>
        </row>
        <row r="250">
          <cell r="P250" t="str">
            <v>Kompetence</v>
          </cell>
        </row>
        <row r="251">
          <cell r="P251" t="str">
            <v>Kompetence som TIR</v>
          </cell>
        </row>
        <row r="252">
          <cell r="P252" t="str">
            <v>Kompetenceudvikling</v>
          </cell>
        </row>
        <row r="253">
          <cell r="P253" t="str">
            <v>Kompleksitet</v>
          </cell>
        </row>
        <row r="254">
          <cell r="P254" t="str">
            <v>Komplekst arbejdsområde</v>
          </cell>
        </row>
        <row r="255">
          <cell r="P255" t="str">
            <v>Komplekst ledelsesområde</v>
          </cell>
        </row>
        <row r="256">
          <cell r="P256" t="str">
            <v>Konstituering</v>
          </cell>
        </row>
        <row r="257">
          <cell r="P257" t="str">
            <v>Konsulentfunktion</v>
          </cell>
        </row>
        <row r="258">
          <cell r="P258" t="str">
            <v>Kontaktbioanalytiker</v>
          </cell>
        </row>
        <row r="259">
          <cell r="P259" t="str">
            <v>Kontaktperson</v>
          </cell>
        </row>
        <row r="260">
          <cell r="P260" t="str">
            <v>Kontrakttillæg</v>
          </cell>
        </row>
        <row r="261">
          <cell r="P261" t="str">
            <v>Kontrakttillæg 15%</v>
          </cell>
        </row>
        <row r="262">
          <cell r="P262" t="str">
            <v>Konverteringstillæg</v>
          </cell>
        </row>
        <row r="263">
          <cell r="P263" t="str">
            <v>Koord. instruksmateriale</v>
          </cell>
        </row>
        <row r="264">
          <cell r="P264" t="str">
            <v>Koordinator</v>
          </cell>
        </row>
        <row r="265">
          <cell r="P265" t="str">
            <v>Koordinatortillæg</v>
          </cell>
        </row>
        <row r="266">
          <cell r="P266" t="str">
            <v>Koordinerende funktioner</v>
          </cell>
        </row>
        <row r="267">
          <cell r="P267" t="str">
            <v>Koordinerende led. oversygepl.</v>
          </cell>
        </row>
        <row r="268">
          <cell r="P268" t="str">
            <v>Koordinerende sårsygepleje</v>
          </cell>
        </row>
        <row r="269">
          <cell r="P269" t="str">
            <v>Korrektion af ketogendiæt tlf.</v>
          </cell>
        </row>
        <row r="270">
          <cell r="P270" t="str">
            <v>Kræftkoordinator</v>
          </cell>
        </row>
        <row r="271">
          <cell r="P271" t="str">
            <v>KTO Forlig 01.04.05 + 1 trin</v>
          </cell>
        </row>
        <row r="272">
          <cell r="P272" t="str">
            <v>KTO-tillæg</v>
          </cell>
        </row>
        <row r="273">
          <cell r="P273" t="str">
            <v>Kv. i sy.pl.faglig vejl.</v>
          </cell>
        </row>
        <row r="274">
          <cell r="P274" t="str">
            <v>Kv. inden for epilepsi</v>
          </cell>
        </row>
        <row r="275">
          <cell r="P275" t="str">
            <v>Kval. indenf. svagstrømsteknik</v>
          </cell>
        </row>
        <row r="276">
          <cell r="P276" t="str">
            <v>Kvalificeret niv.</v>
          </cell>
        </row>
        <row r="277">
          <cell r="P277" t="str">
            <v>Kvalifikationsløn</v>
          </cell>
        </row>
        <row r="278">
          <cell r="P278" t="str">
            <v>Kvalifikationstillæg</v>
          </cell>
        </row>
        <row r="279">
          <cell r="P279" t="str">
            <v>Kvalitet i arbejdet</v>
          </cell>
        </row>
        <row r="280">
          <cell r="P280" t="str">
            <v>Kvalitet- og udvikling</v>
          </cell>
        </row>
        <row r="281">
          <cell r="P281" t="str">
            <v>Kvalitetskoordinator</v>
          </cell>
        </row>
        <row r="282">
          <cell r="P282" t="str">
            <v>Kvalitetssikring</v>
          </cell>
        </row>
        <row r="283">
          <cell r="P283" t="str">
            <v>Kørsel med nødværk</v>
          </cell>
        </row>
        <row r="284">
          <cell r="P284" t="str">
            <v>Laboratorieopvask/laboratorium</v>
          </cell>
        </row>
        <row r="285">
          <cell r="P285" t="str">
            <v>Lagerstyring</v>
          </cell>
        </row>
        <row r="286">
          <cell r="P286" t="str">
            <v>Landsdækkende opgave</v>
          </cell>
        </row>
        <row r="287">
          <cell r="P287" t="str">
            <v>Laparoskopisk</v>
          </cell>
        </row>
        <row r="288">
          <cell r="P288" t="str">
            <v>Ledelse</v>
          </cell>
        </row>
        <row r="289">
          <cell r="P289" t="str">
            <v>Ledelse flyverfunktion</v>
          </cell>
        </row>
        <row r="290">
          <cell r="P290" t="str">
            <v>Ledelse på fl. geografier</v>
          </cell>
        </row>
        <row r="291">
          <cell r="P291" t="str">
            <v>Ledelseserfaring</v>
          </cell>
        </row>
        <row r="292">
          <cell r="P292" t="str">
            <v>Ledelsesmæssig kvalifikation</v>
          </cell>
        </row>
        <row r="293">
          <cell r="P293" t="str">
            <v>Ledelsesmæssige sekretæropg.</v>
          </cell>
        </row>
        <row r="294">
          <cell r="P294" t="str">
            <v>Ledelsesopgaver</v>
          </cell>
        </row>
        <row r="295">
          <cell r="P295" t="str">
            <v>Ledelsestillæg/funk</v>
          </cell>
        </row>
        <row r="296">
          <cell r="P296" t="str">
            <v>Lederuddannelse</v>
          </cell>
        </row>
        <row r="297">
          <cell r="P297" t="str">
            <v>Lokal aftalt grundløn</v>
          </cell>
        </row>
        <row r="298">
          <cell r="P298" t="str">
            <v>Lokalkendskab</v>
          </cell>
        </row>
        <row r="299">
          <cell r="P299" t="str">
            <v>Lukket/sikret tillæg</v>
          </cell>
        </row>
        <row r="300">
          <cell r="P300" t="str">
            <v>Lymfødembehand.</v>
          </cell>
        </row>
        <row r="301">
          <cell r="P301" t="str">
            <v>Lægelig konsulent</v>
          </cell>
        </row>
        <row r="302">
          <cell r="P302" t="str">
            <v>Lægeligt ansvar</v>
          </cell>
        </row>
        <row r="303">
          <cell r="P303" t="str">
            <v>Løfteinstruktør</v>
          </cell>
        </row>
        <row r="304">
          <cell r="P304" t="str">
            <v>Løn- og personalefunktion</v>
          </cell>
        </row>
        <row r="305">
          <cell r="P305" t="str">
            <v>Lønanc. aftale</v>
          </cell>
        </row>
        <row r="306">
          <cell r="P306" t="str">
            <v>Lønforhandling 1. april 2006</v>
          </cell>
        </row>
        <row r="307">
          <cell r="P307" t="str">
            <v>Lønforhandling 2010</v>
          </cell>
        </row>
        <row r="308">
          <cell r="P308" t="str">
            <v>Løntillæg</v>
          </cell>
        </row>
        <row r="309">
          <cell r="P309" t="str">
            <v>Lønudligning</v>
          </cell>
        </row>
        <row r="310">
          <cell r="P310" t="str">
            <v>Maskinehåndtering</v>
          </cell>
        </row>
        <row r="311">
          <cell r="P311" t="str">
            <v>Maskinkendskab</v>
          </cell>
        </row>
        <row r="312">
          <cell r="P312" t="str">
            <v>Masteruddannelse</v>
          </cell>
        </row>
        <row r="313">
          <cell r="P313" t="str">
            <v>Medicin og/eller fødevareansv.</v>
          </cell>
        </row>
        <row r="314">
          <cell r="P314" t="str">
            <v>Medicinansvar</v>
          </cell>
        </row>
        <row r="315">
          <cell r="P315" t="str">
            <v>Medicinansvarlig</v>
          </cell>
        </row>
        <row r="316">
          <cell r="P316" t="str">
            <v>Medicinkursus</v>
          </cell>
        </row>
        <row r="317">
          <cell r="P317" t="str">
            <v>Medicinservice</v>
          </cell>
        </row>
        <row r="318">
          <cell r="P318" t="str">
            <v>MED-udvalg</v>
          </cell>
        </row>
        <row r="319">
          <cell r="P319" t="str">
            <v>Mentorfunktion</v>
          </cell>
        </row>
        <row r="320">
          <cell r="P320" t="str">
            <v>Merarbejde, jfr. aftale</v>
          </cell>
        </row>
        <row r="321">
          <cell r="P321" t="str">
            <v>Merkonom</v>
          </cell>
        </row>
        <row r="322">
          <cell r="P322" t="str">
            <v>Midlertidigt ulempetillæg</v>
          </cell>
        </row>
        <row r="323">
          <cell r="P323" t="str">
            <v>Miljø</v>
          </cell>
        </row>
        <row r="324">
          <cell r="P324" t="str">
            <v>Misbrugscentre</v>
          </cell>
        </row>
        <row r="325">
          <cell r="P325" t="str">
            <v>Misbrugstillæg</v>
          </cell>
        </row>
        <row r="326">
          <cell r="P326" t="str">
            <v>Mistet arb.tids.best. tillæg</v>
          </cell>
        </row>
        <row r="327">
          <cell r="P327" t="str">
            <v>Motivation</v>
          </cell>
        </row>
        <row r="328">
          <cell r="P328" t="str">
            <v>MR-funktion</v>
          </cell>
        </row>
        <row r="329">
          <cell r="P329" t="str">
            <v>MR-scanner</v>
          </cell>
        </row>
        <row r="330">
          <cell r="P330" t="str">
            <v>Mærkning af uniformer</v>
          </cell>
        </row>
        <row r="331">
          <cell r="P331" t="str">
            <v>Møder og kursus</v>
          </cell>
        </row>
        <row r="332">
          <cell r="P332" t="str">
            <v>Nattevagt</v>
          </cell>
        </row>
        <row r="333">
          <cell r="P333" t="str">
            <v>Nefrologi</v>
          </cell>
        </row>
        <row r="334">
          <cell r="P334" t="str">
            <v>Neonataludstyr</v>
          </cell>
        </row>
        <row r="335">
          <cell r="P335" t="str">
            <v>Nerveledning AIDP</v>
          </cell>
        </row>
        <row r="336">
          <cell r="P336" t="str">
            <v>Netværksadministrator</v>
          </cell>
        </row>
        <row r="337">
          <cell r="P337" t="str">
            <v>Neurologi</v>
          </cell>
        </row>
        <row r="338">
          <cell r="P338" t="str">
            <v>Neuropædiatri</v>
          </cell>
        </row>
        <row r="339">
          <cell r="P339" t="str">
            <v>NLP - videreuddannelse</v>
          </cell>
        </row>
        <row r="340">
          <cell r="P340" t="str">
            <v>Nærm. aft. funktionsp.</v>
          </cell>
        </row>
        <row r="341">
          <cell r="P341" t="str">
            <v>Nøgleperson</v>
          </cell>
        </row>
        <row r="342">
          <cell r="P342" t="str">
            <v>Nøgleperson medicoteknisk udst</v>
          </cell>
        </row>
        <row r="343">
          <cell r="P343" t="str">
            <v>OLAU 1</v>
          </cell>
        </row>
        <row r="344">
          <cell r="P344" t="str">
            <v>Områdeledelse</v>
          </cell>
        </row>
        <row r="345">
          <cell r="P345" t="str">
            <v>Omsorgsmedhjælperuddannelsen</v>
          </cell>
        </row>
        <row r="346">
          <cell r="P346" t="str">
            <v>Omstillingsfunktion</v>
          </cell>
        </row>
        <row r="347">
          <cell r="P347" t="str">
            <v>Omstillingsparathed</v>
          </cell>
        </row>
        <row r="348">
          <cell r="P348" t="str">
            <v>OP</v>
          </cell>
        </row>
        <row r="349">
          <cell r="P349" t="str">
            <v>Opgave med katastrofeberedskab</v>
          </cell>
        </row>
        <row r="350">
          <cell r="P350" t="str">
            <v>Opgaveløsning</v>
          </cell>
        </row>
        <row r="351">
          <cell r="P351" t="str">
            <v>Opgaver inden for eget jobfelt</v>
          </cell>
        </row>
        <row r="352">
          <cell r="P352" t="str">
            <v>Opgaver uden for eget jobfelt</v>
          </cell>
        </row>
        <row r="353">
          <cell r="P353" t="str">
            <v>Opgavevaretagelse</v>
          </cell>
        </row>
        <row r="354">
          <cell r="P354" t="str">
            <v>Opskolingstillæg</v>
          </cell>
        </row>
        <row r="355">
          <cell r="P355" t="str">
            <v>OPUS og GS-åben</v>
          </cell>
        </row>
        <row r="356">
          <cell r="P356" t="str">
            <v>Opvaskefunk. i afd.køk/sengeaf</v>
          </cell>
        </row>
        <row r="357">
          <cell r="P357" t="str">
            <v>Organiserings- og samarb.evne</v>
          </cell>
        </row>
        <row r="358">
          <cell r="P358" t="str">
            <v>Overblik</v>
          </cell>
        </row>
        <row r="359">
          <cell r="P359" t="str">
            <v>Overbygningskursus</v>
          </cell>
        </row>
        <row r="360">
          <cell r="P360" t="str">
            <v>Overenskomst 1. april 2005</v>
          </cell>
        </row>
        <row r="361">
          <cell r="P361" t="str">
            <v>Overenskomst 1. april 2006</v>
          </cell>
        </row>
        <row r="362">
          <cell r="P362" t="str">
            <v>Overgangstillæg</v>
          </cell>
        </row>
        <row r="363">
          <cell r="P363" t="str">
            <v>Overordnede opgaver</v>
          </cell>
        </row>
        <row r="364">
          <cell r="P364" t="str">
            <v>Palliative område</v>
          </cell>
        </row>
        <row r="365">
          <cell r="P365" t="str">
            <v>Palliativt ekspertteam</v>
          </cell>
        </row>
        <row r="366">
          <cell r="P366" t="str">
            <v>Patientrådgiver</v>
          </cell>
        </row>
        <row r="367">
          <cell r="P367" t="str">
            <v>Patientsikkerhed</v>
          </cell>
        </row>
        <row r="368">
          <cell r="P368" t="str">
            <v>Patologisk</v>
          </cell>
        </row>
        <row r="369">
          <cell r="P369" t="str">
            <v>Patsec administrator/superbrug</v>
          </cell>
        </row>
        <row r="370">
          <cell r="P370" t="str">
            <v>Pers. og udd.komp.</v>
          </cell>
        </row>
        <row r="371">
          <cell r="P371" t="str">
            <v>Pers. till. m. pens.</v>
          </cell>
        </row>
        <row r="372">
          <cell r="P372" t="str">
            <v>Pers. till. u. pens.</v>
          </cell>
        </row>
        <row r="373">
          <cell r="P373" t="str">
            <v>Pers.tillæg ovk. 08</v>
          </cell>
        </row>
        <row r="374">
          <cell r="P374" t="str">
            <v>Pers.tillæg stedtill.</v>
          </cell>
        </row>
        <row r="375">
          <cell r="P375" t="str">
            <v>Personlig kompetence</v>
          </cell>
        </row>
        <row r="376">
          <cell r="P376" t="str">
            <v>Personlig ord. vedr. TR funk.</v>
          </cell>
        </row>
        <row r="377">
          <cell r="P377" t="str">
            <v>Personlig ordning</v>
          </cell>
        </row>
        <row r="378">
          <cell r="P378" t="str">
            <v>Personlig ordning - modregning</v>
          </cell>
        </row>
        <row r="379">
          <cell r="P379" t="str">
            <v>Personlig/klinisk kompetence</v>
          </cell>
        </row>
        <row r="380">
          <cell r="P380" t="str">
            <v>Personlige kval./engagement</v>
          </cell>
        </row>
        <row r="381">
          <cell r="P381" t="str">
            <v>Personlige kvalifikationer</v>
          </cell>
        </row>
        <row r="382">
          <cell r="P382" t="str">
            <v>Personligt pr 1.4.03 overensk.</v>
          </cell>
        </row>
        <row r="383">
          <cell r="P383" t="str">
            <v>Personligt tillæg</v>
          </cell>
        </row>
        <row r="384">
          <cell r="P384" t="str">
            <v>Personligt tillæg/kapel</v>
          </cell>
        </row>
        <row r="385">
          <cell r="P385" t="str">
            <v>Ph.D.grad</v>
          </cell>
        </row>
        <row r="386">
          <cell r="P386" t="str">
            <v>Pilehus I,II, luk/sikr</v>
          </cell>
        </row>
        <row r="387">
          <cell r="P387" t="str">
            <v>Planlægning</v>
          </cell>
        </row>
        <row r="388">
          <cell r="P388" t="str">
            <v>Platangårdstillæg</v>
          </cell>
        </row>
        <row r="389">
          <cell r="P389" t="str">
            <v>PO Superbrugerorg. 2016</v>
          </cell>
        </row>
        <row r="390">
          <cell r="P390" t="str">
            <v>Portør der indgår i Vagtrul</v>
          </cell>
        </row>
        <row r="391">
          <cell r="P391" t="str">
            <v>Portør i kørselsteam</v>
          </cell>
        </row>
        <row r="392">
          <cell r="P392" t="str">
            <v>Positiv indstilling til arbj.</v>
          </cell>
        </row>
        <row r="393">
          <cell r="P393" t="str">
            <v>Post</v>
          </cell>
        </row>
        <row r="394">
          <cell r="P394" t="str">
            <v>Praktikansvarlig/oplæring</v>
          </cell>
        </row>
        <row r="395">
          <cell r="P395" t="str">
            <v>Praktikleder</v>
          </cell>
        </row>
        <row r="396">
          <cell r="P396" t="str">
            <v>Praktikvederlag</v>
          </cell>
        </row>
        <row r="397">
          <cell r="P397" t="str">
            <v>Praktikvejleder</v>
          </cell>
        </row>
        <row r="398">
          <cell r="P398" t="str">
            <v>Projekt</v>
          </cell>
        </row>
        <row r="399">
          <cell r="P399" t="str">
            <v>Projektlederuddannelse</v>
          </cell>
        </row>
        <row r="400">
          <cell r="P400" t="str">
            <v>Psykiatritillæg</v>
          </cell>
        </row>
        <row r="401">
          <cell r="P401" t="str">
            <v>Pædagogisk diplom uddannelse</v>
          </cell>
        </row>
        <row r="402">
          <cell r="P402" t="str">
            <v>Pædagogiske/administrative opg</v>
          </cell>
        </row>
        <row r="403">
          <cell r="P403" t="str">
            <v>Pædiatri</v>
          </cell>
        </row>
        <row r="404">
          <cell r="P404" t="str">
            <v>Regional registreringspraksis</v>
          </cell>
        </row>
        <row r="405">
          <cell r="P405" t="str">
            <v>Rekrutteringstillæg</v>
          </cell>
        </row>
        <row r="406">
          <cell r="P406" t="str">
            <v>Relevant efterudd.</v>
          </cell>
        </row>
        <row r="407">
          <cell r="P407" t="str">
            <v>Relevant erfa fra tidl. besk.</v>
          </cell>
        </row>
        <row r="408">
          <cell r="P408" t="str">
            <v>Relevant erfaring og videreudd</v>
          </cell>
        </row>
        <row r="409">
          <cell r="P409" t="str">
            <v>Relevant erhvervserfaring</v>
          </cell>
        </row>
        <row r="410">
          <cell r="P410" t="str">
            <v>Relevant teoretisk viden</v>
          </cell>
        </row>
        <row r="411">
          <cell r="P411" t="str">
            <v>Relevant uddannelse</v>
          </cell>
        </row>
        <row r="412">
          <cell r="P412" t="str">
            <v>Relevant viden</v>
          </cell>
        </row>
        <row r="413">
          <cell r="P413" t="str">
            <v>Relevante kompetencer</v>
          </cell>
        </row>
        <row r="414">
          <cell r="P414" t="str">
            <v>Rengøring</v>
          </cell>
        </row>
        <row r="415">
          <cell r="P415" t="str">
            <v>Rengøring af off. toiletter</v>
          </cell>
        </row>
        <row r="416">
          <cell r="P416" t="str">
            <v>Ressourceperson</v>
          </cell>
        </row>
        <row r="417">
          <cell r="P417" t="str">
            <v>Resultatorienteret</v>
          </cell>
        </row>
        <row r="418">
          <cell r="P418" t="str">
            <v>Ris/Pacs</v>
          </cell>
        </row>
        <row r="419">
          <cell r="P419" t="str">
            <v>Rutine</v>
          </cell>
        </row>
        <row r="420">
          <cell r="P420" t="str">
            <v>Rygestopinstruktør</v>
          </cell>
        </row>
        <row r="421">
          <cell r="P421" t="str">
            <v>Røntgen</v>
          </cell>
        </row>
        <row r="422">
          <cell r="P422" t="str">
            <v>Rådgivning og vejledning</v>
          </cell>
        </row>
        <row r="423">
          <cell r="P423" t="str">
            <v>Rådighedsfunktion</v>
          </cell>
        </row>
        <row r="424">
          <cell r="P424" t="str">
            <v>Rådighedstillæg</v>
          </cell>
        </row>
        <row r="425">
          <cell r="P425" t="str">
            <v>Sagsbehandling/forhandling</v>
          </cell>
        </row>
        <row r="426">
          <cell r="P426" t="str">
            <v>Samarbejdsevne</v>
          </cell>
        </row>
        <row r="427">
          <cell r="P427" t="str">
            <v>Sammedagskirurgi</v>
          </cell>
        </row>
        <row r="428">
          <cell r="P428" t="str">
            <v>Scopi</v>
          </cell>
        </row>
        <row r="429">
          <cell r="P429" t="str">
            <v>Sekretær for afdelingsledelse</v>
          </cell>
        </row>
        <row r="430">
          <cell r="P430" t="str">
            <v>Sekretærfunktion</v>
          </cell>
        </row>
        <row r="431">
          <cell r="P431" t="str">
            <v>Seksualvejledertillæg</v>
          </cell>
        </row>
        <row r="432">
          <cell r="P432" t="str">
            <v>Selvstyrende teams</v>
          </cell>
        </row>
        <row r="433">
          <cell r="P433" t="str">
            <v>Selvstændig opgaveløsning</v>
          </cell>
        </row>
        <row r="434">
          <cell r="P434" t="str">
            <v>Selvstændighed</v>
          </cell>
        </row>
        <row r="435">
          <cell r="P435" t="str">
            <v>Sengeredning</v>
          </cell>
        </row>
        <row r="436">
          <cell r="P436" t="str">
            <v>Servering på afdelingerne</v>
          </cell>
        </row>
        <row r="437">
          <cell r="P437" t="str">
            <v>Serviceassistentuddannelse</v>
          </cell>
        </row>
        <row r="438">
          <cell r="P438" t="str">
            <v>Servicekoncept</v>
          </cell>
        </row>
        <row r="439">
          <cell r="P439" t="str">
            <v>Servicemålopgaver</v>
          </cell>
        </row>
        <row r="440">
          <cell r="P440" t="str">
            <v>Servicering</v>
          </cell>
        </row>
        <row r="441">
          <cell r="P441" t="str">
            <v>Sikkerhed i form af obs. m.v.</v>
          </cell>
        </row>
        <row r="442">
          <cell r="P442" t="str">
            <v>Sikkerhedsleder</v>
          </cell>
        </row>
        <row r="443">
          <cell r="P443" t="str">
            <v>Sikringstillæg</v>
          </cell>
        </row>
        <row r="444">
          <cell r="P444" t="str">
            <v>Skadestue</v>
          </cell>
        </row>
        <row r="445">
          <cell r="P445" t="str">
            <v>Skiltning</v>
          </cell>
        </row>
        <row r="446">
          <cell r="P446" t="str">
            <v>Skinnefremstilling</v>
          </cell>
        </row>
        <row r="447">
          <cell r="P447" t="str">
            <v>Skrankefunktion</v>
          </cell>
        </row>
        <row r="448">
          <cell r="P448" t="str">
            <v>Smuds-/genetillæg</v>
          </cell>
        </row>
        <row r="449">
          <cell r="P449" t="str">
            <v>Snerydning/glatføre</v>
          </cell>
        </row>
        <row r="450">
          <cell r="P450" t="str">
            <v>Socialfaglig koordinator</v>
          </cell>
        </row>
        <row r="451">
          <cell r="P451" t="str">
            <v>Socialt engagement</v>
          </cell>
        </row>
        <row r="452">
          <cell r="P452" t="str">
            <v>Souschef</v>
          </cell>
        </row>
        <row r="453">
          <cell r="P453" t="str">
            <v>Souschef  pers.</v>
          </cell>
        </row>
        <row r="454">
          <cell r="P454" t="str">
            <v>Speciale</v>
          </cell>
        </row>
        <row r="455">
          <cell r="P455" t="str">
            <v>Specialeansvarlig</v>
          </cell>
        </row>
        <row r="456">
          <cell r="P456" t="str">
            <v>Specialfunktion</v>
          </cell>
        </row>
        <row r="457">
          <cell r="P457" t="str">
            <v>Specialist</v>
          </cell>
        </row>
        <row r="458">
          <cell r="P458" t="str">
            <v>Specialkonsulent</v>
          </cell>
        </row>
        <row r="459">
          <cell r="P459" t="str">
            <v>Specialuddannelse</v>
          </cell>
        </row>
        <row r="460">
          <cell r="P460" t="str">
            <v>Stabil medarbejder</v>
          </cell>
        </row>
        <row r="461">
          <cell r="P461" t="str">
            <v>Statistiksystem</v>
          </cell>
        </row>
        <row r="462">
          <cell r="P462" t="str">
            <v>Stedfortræderfunktion</v>
          </cell>
        </row>
        <row r="463">
          <cell r="P463" t="str">
            <v>Steril</v>
          </cell>
        </row>
        <row r="464">
          <cell r="P464" t="str">
            <v>Sterilassistenteksamen</v>
          </cell>
        </row>
        <row r="465">
          <cell r="P465" t="str">
            <v>Stillings- og funktionsbeskriv</v>
          </cell>
        </row>
        <row r="466">
          <cell r="P466" t="str">
            <v>Stor ansvarlighed -engagement</v>
          </cell>
        </row>
        <row r="467">
          <cell r="P467" t="str">
            <v>Stort afsnit/afdeling</v>
          </cell>
        </row>
        <row r="468">
          <cell r="P468" t="str">
            <v>Stort og veludført arbejde</v>
          </cell>
        </row>
        <row r="469">
          <cell r="P469" t="str">
            <v>Stort værksted</v>
          </cell>
        </row>
        <row r="470">
          <cell r="P470" t="str">
            <v>Studerende</v>
          </cell>
        </row>
        <row r="471">
          <cell r="P471" t="str">
            <v>Støttefunktion</v>
          </cell>
        </row>
        <row r="472">
          <cell r="P472" t="str">
            <v>Superbruger</v>
          </cell>
        </row>
        <row r="473">
          <cell r="P473" t="str">
            <v>Supervision</v>
          </cell>
        </row>
        <row r="474">
          <cell r="P474" t="str">
            <v>Supervisortillæg</v>
          </cell>
        </row>
        <row r="475">
          <cell r="P475" t="str">
            <v>Support Opus-medicin</v>
          </cell>
        </row>
        <row r="476">
          <cell r="P476" t="str">
            <v>Sygeplejefaglig vejlederudd.</v>
          </cell>
        </row>
        <row r="477">
          <cell r="P477" t="str">
            <v>Sygeplejefagligt ansvar</v>
          </cell>
        </row>
        <row r="478">
          <cell r="P478" t="str">
            <v>Systemadministrator</v>
          </cell>
        </row>
        <row r="479">
          <cell r="P479" t="str">
            <v>Systemansvarlig miljøaffald</v>
          </cell>
        </row>
        <row r="480">
          <cell r="P480" t="str">
            <v>Særlig erfaring</v>
          </cell>
        </row>
        <row r="481">
          <cell r="P481" t="str">
            <v>Særlig funktion</v>
          </cell>
        </row>
        <row r="482">
          <cell r="P482" t="str">
            <v>Særlig plejekrævende</v>
          </cell>
        </row>
        <row r="483">
          <cell r="P483" t="str">
            <v>Særlige funktioner</v>
          </cell>
        </row>
        <row r="484">
          <cell r="P484" t="str">
            <v>Særlige kompetencer</v>
          </cell>
        </row>
        <row r="485">
          <cell r="P485" t="str">
            <v>Særlige opgaver</v>
          </cell>
        </row>
        <row r="486">
          <cell r="P486" t="str">
            <v>Særligt ansvar</v>
          </cell>
        </row>
        <row r="487">
          <cell r="P487" t="str">
            <v>Særligt arbejdsområde</v>
          </cell>
        </row>
        <row r="488">
          <cell r="P488" t="str">
            <v>Særligt tillæg</v>
          </cell>
        </row>
        <row r="489">
          <cell r="P489" t="str">
            <v>Sårpleje, erfaring</v>
          </cell>
        </row>
        <row r="490">
          <cell r="P490" t="str">
            <v>Sårsygeplejerske</v>
          </cell>
        </row>
        <row r="491">
          <cell r="P491" t="str">
            <v>T-doc system</v>
          </cell>
        </row>
        <row r="492">
          <cell r="P492" t="str">
            <v>T-dok system</v>
          </cell>
        </row>
        <row r="493">
          <cell r="P493" t="str">
            <v>Teamansvarlig</v>
          </cell>
        </row>
        <row r="494">
          <cell r="P494" t="str">
            <v>Teamarbejde</v>
          </cell>
        </row>
        <row r="495">
          <cell r="P495" t="str">
            <v>Teamledelse</v>
          </cell>
        </row>
        <row r="496">
          <cell r="P496" t="str">
            <v>Teammedarbejder</v>
          </cell>
        </row>
        <row r="497">
          <cell r="P497" t="str">
            <v>Teamterapeut palliation</v>
          </cell>
        </row>
        <row r="498">
          <cell r="P498" t="str">
            <v>Tekniker</v>
          </cell>
        </row>
        <row r="499">
          <cell r="P499" t="str">
            <v>Teknikeropgaver</v>
          </cell>
        </row>
        <row r="500">
          <cell r="P500" t="str">
            <v>Telefoniansvarlig</v>
          </cell>
        </row>
        <row r="501">
          <cell r="P501" t="str">
            <v>Telefonisttillæg</v>
          </cell>
        </row>
        <row r="502">
          <cell r="P502" t="str">
            <v>Telefonvagt</v>
          </cell>
        </row>
        <row r="503">
          <cell r="P503" t="str">
            <v>Teoretisk komp. ift. ledelse</v>
          </cell>
        </row>
        <row r="504">
          <cell r="P504" t="str">
            <v>Test af autoklaver</v>
          </cell>
        </row>
        <row r="505">
          <cell r="P505" t="str">
            <v>Tidsbegrænset tillæg</v>
          </cell>
        </row>
        <row r="506">
          <cell r="P506" t="str">
            <v>Tilkaldevagtordning</v>
          </cell>
        </row>
        <row r="507">
          <cell r="P507" t="str">
            <v>Tillidsrepræsentant</v>
          </cell>
        </row>
        <row r="508">
          <cell r="P508" t="str">
            <v>Tillidsrepræsentantuddannelse</v>
          </cell>
        </row>
        <row r="509">
          <cell r="P509" t="str">
            <v>Tillæg</v>
          </cell>
        </row>
        <row r="510">
          <cell r="P510" t="str">
            <v>Tillæg ej færdigforhandlet</v>
          </cell>
        </row>
        <row r="511">
          <cell r="P511" t="str">
            <v>Tillæg pensionsbidrag</v>
          </cell>
        </row>
        <row r="512">
          <cell r="P512" t="str">
            <v>Tillæg til grundløn</v>
          </cell>
        </row>
        <row r="513">
          <cell r="P513" t="str">
            <v>Tillæg til modregning</v>
          </cell>
        </row>
        <row r="514">
          <cell r="P514" t="str">
            <v>Tilsyn og service</v>
          </cell>
        </row>
        <row r="515">
          <cell r="P515" t="str">
            <v>Tjeneste på café</v>
          </cell>
        </row>
        <row r="516">
          <cell r="P516" t="str">
            <v>Tovholderfunktion</v>
          </cell>
        </row>
        <row r="517">
          <cell r="P517" t="str">
            <v>TR forhandlingskompetence</v>
          </cell>
        </row>
        <row r="518">
          <cell r="P518" t="str">
            <v>Trackit ambulatory EEG system</v>
          </cell>
        </row>
        <row r="519">
          <cell r="P519" t="str">
            <v>Transport</v>
          </cell>
        </row>
        <row r="520">
          <cell r="P520" t="str">
            <v>Traume</v>
          </cell>
        </row>
        <row r="521">
          <cell r="P521" t="str">
            <v>Træning på hold</v>
          </cell>
        </row>
        <row r="522">
          <cell r="P522" t="str">
            <v>Tunge patienter</v>
          </cell>
        </row>
        <row r="523">
          <cell r="P523" t="str">
            <v>Turnustillæg</v>
          </cell>
        </row>
        <row r="524">
          <cell r="P524" t="str">
            <v>Tværfagligt samarbejde</v>
          </cell>
        </row>
        <row r="525">
          <cell r="P525" t="str">
            <v>Tværgående arbejdsopgaver</v>
          </cell>
        </row>
        <row r="526">
          <cell r="P526" t="str">
            <v>Udadreagerende klienter</v>
          </cell>
        </row>
        <row r="527">
          <cell r="P527" t="str">
            <v>Udd. og vejledningsopgaver</v>
          </cell>
        </row>
        <row r="528">
          <cell r="P528" t="str">
            <v>Uddannelse før ansættelsen</v>
          </cell>
        </row>
        <row r="529">
          <cell r="P529" t="str">
            <v>Uddannelse som PAS-koordinator</v>
          </cell>
        </row>
        <row r="530">
          <cell r="P530" t="str">
            <v>Uddannelse, Kandidat</v>
          </cell>
        </row>
        <row r="531">
          <cell r="P531" t="str">
            <v>Uddannelse/erfaring</v>
          </cell>
        </row>
        <row r="532">
          <cell r="P532" t="str">
            <v>Uddannelser</v>
          </cell>
        </row>
        <row r="533">
          <cell r="P533" t="str">
            <v>Uddannelsesansvarlig</v>
          </cell>
        </row>
        <row r="534">
          <cell r="P534" t="str">
            <v>Uddannelsesfunktion</v>
          </cell>
        </row>
        <row r="535">
          <cell r="P535" t="str">
            <v>Uden for rul</v>
          </cell>
        </row>
        <row r="536">
          <cell r="P536" t="str">
            <v>Udligning</v>
          </cell>
        </row>
        <row r="537">
          <cell r="P537" t="str">
            <v>Udligningstillæg ESA-projekt</v>
          </cell>
        </row>
        <row r="538">
          <cell r="P538" t="str">
            <v>Udmøntningsgaranti</v>
          </cell>
        </row>
        <row r="539">
          <cell r="P539" t="str">
            <v>Udv. palliativ enhed</v>
          </cell>
        </row>
        <row r="540">
          <cell r="P540" t="str">
            <v>Udvidede funktioner</v>
          </cell>
        </row>
        <row r="541">
          <cell r="P541" t="str">
            <v>Udvidet ansvarsområde</v>
          </cell>
        </row>
        <row r="542">
          <cell r="P542" t="str">
            <v>Udvidet arbejdsområde</v>
          </cell>
        </row>
        <row r="543">
          <cell r="P543" t="str">
            <v>Udvidet faglig viden/komp.</v>
          </cell>
        </row>
        <row r="544">
          <cell r="P544" t="str">
            <v>Udvidet kompetence</v>
          </cell>
        </row>
        <row r="545">
          <cell r="P545" t="str">
            <v>Udvik./impl. i kvalitetssty.</v>
          </cell>
        </row>
        <row r="546">
          <cell r="P546" t="str">
            <v>Udvikling</v>
          </cell>
        </row>
        <row r="547">
          <cell r="P547" t="str">
            <v>Udvikling/forskning</v>
          </cell>
        </row>
        <row r="548">
          <cell r="P548" t="str">
            <v>Udviklingsinstruktør, afd. niv</v>
          </cell>
        </row>
        <row r="549">
          <cell r="P549" t="str">
            <v>Udviklingsopgaver</v>
          </cell>
        </row>
        <row r="550">
          <cell r="P550" t="str">
            <v>Ultralydsfunktion</v>
          </cell>
        </row>
        <row r="551">
          <cell r="P551" t="str">
            <v>Undervisning</v>
          </cell>
        </row>
        <row r="552">
          <cell r="P552" t="str">
            <v>Undervisningserfaring</v>
          </cell>
        </row>
        <row r="553">
          <cell r="P553" t="str">
            <v>Uniformering</v>
          </cell>
        </row>
        <row r="554">
          <cell r="P554" t="str">
            <v>Vagtarbejde</v>
          </cell>
        </row>
        <row r="555">
          <cell r="P555" t="str">
            <v>Vagtberedskab</v>
          </cell>
        </row>
        <row r="556">
          <cell r="P556" t="str">
            <v>Vagtbærende bioanalytiker</v>
          </cell>
        </row>
        <row r="557">
          <cell r="P557" t="str">
            <v>Vagtplan</v>
          </cell>
        </row>
        <row r="558">
          <cell r="P558" t="str">
            <v>Vagttjeneste</v>
          </cell>
        </row>
        <row r="559">
          <cell r="P559" t="str">
            <v>Vaskemesteruddannelse</v>
          </cell>
        </row>
        <row r="560">
          <cell r="P560" t="str">
            <v>Vedligeholdelse</v>
          </cell>
        </row>
        <row r="561">
          <cell r="P561" t="str">
            <v>Vedligeholdelse af lovstof</v>
          </cell>
        </row>
        <row r="562">
          <cell r="P562" t="str">
            <v>Vejlederfunktion</v>
          </cell>
        </row>
        <row r="563">
          <cell r="P563" t="str">
            <v>Venflon</v>
          </cell>
        </row>
        <row r="564">
          <cell r="P564" t="str">
            <v>Ventilation</v>
          </cell>
        </row>
        <row r="565">
          <cell r="P565" t="str">
            <v>Viden/specialviden</v>
          </cell>
        </row>
        <row r="566">
          <cell r="P566" t="str">
            <v>Vidensdeling</v>
          </cell>
        </row>
        <row r="567">
          <cell r="P567" t="str">
            <v>Videreuddannelse</v>
          </cell>
        </row>
        <row r="568">
          <cell r="P568" t="str">
            <v>Vippelejefunktion</v>
          </cell>
        </row>
        <row r="569">
          <cell r="P569" t="str">
            <v>Visitation og booking</v>
          </cell>
        </row>
        <row r="570">
          <cell r="P570" t="str">
            <v>Visitator</v>
          </cell>
        </row>
        <row r="571">
          <cell r="P571" t="str">
            <v>Vægter</v>
          </cell>
        </row>
        <row r="572">
          <cell r="P572" t="str">
            <v>Webfunktion</v>
          </cell>
        </row>
        <row r="573">
          <cell r="P573" t="str">
            <v>Ændring af kommunegruppe</v>
          </cell>
        </row>
        <row r="574">
          <cell r="P574" t="str">
            <v>Økonomi-/budgetstyring</v>
          </cell>
        </row>
        <row r="575">
          <cell r="P575" t="str">
            <v>Økonomi/produktoins.</v>
          </cell>
        </row>
        <row r="576">
          <cell r="P576" t="str">
            <v>Årligt tillæg</v>
          </cell>
        </row>
      </sheetData>
      <sheetData sheetId="9" refreshError="1"/>
      <sheetData sheetId="10">
        <row r="2">
          <cell r="A2" t="str">
            <v/>
          </cell>
        </row>
        <row r="3">
          <cell r="A3" t="str">
            <v/>
          </cell>
        </row>
        <row r="4">
          <cell r="A4" t="str">
            <v/>
          </cell>
        </row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  <cell r="I31" t="str">
            <v/>
          </cell>
          <cell r="O31" t="str">
            <v/>
          </cell>
        </row>
        <row r="32">
          <cell r="A32" t="str">
            <v/>
          </cell>
          <cell r="I32" t="str">
            <v/>
          </cell>
          <cell r="O32" t="str">
            <v/>
          </cell>
        </row>
        <row r="33">
          <cell r="A33" t="str">
            <v/>
          </cell>
          <cell r="I33" t="str">
            <v/>
          </cell>
          <cell r="O33" t="str">
            <v/>
          </cell>
        </row>
        <row r="34">
          <cell r="A34" t="str">
            <v/>
          </cell>
          <cell r="I34" t="str">
            <v/>
          </cell>
          <cell r="O34" t="str">
            <v/>
          </cell>
        </row>
        <row r="35">
          <cell r="A35" t="str">
            <v/>
          </cell>
          <cell r="I35" t="str">
            <v/>
          </cell>
          <cell r="O35" t="str">
            <v/>
          </cell>
        </row>
        <row r="36">
          <cell r="A36" t="str">
            <v/>
          </cell>
          <cell r="I36" t="str">
            <v/>
          </cell>
          <cell r="O36" t="str">
            <v/>
          </cell>
        </row>
        <row r="37">
          <cell r="A37" t="str">
            <v/>
          </cell>
          <cell r="I37" t="str">
            <v/>
          </cell>
          <cell r="O37" t="str">
            <v/>
          </cell>
        </row>
        <row r="38">
          <cell r="A38" t="str">
            <v/>
          </cell>
          <cell r="I38" t="str">
            <v/>
          </cell>
          <cell r="O38" t="str">
            <v/>
          </cell>
        </row>
        <row r="39">
          <cell r="A39" t="str">
            <v/>
          </cell>
          <cell r="I39" t="str">
            <v/>
          </cell>
          <cell r="O39" t="str">
            <v/>
          </cell>
        </row>
        <row r="40">
          <cell r="A40" t="str">
            <v/>
          </cell>
          <cell r="I40" t="str">
            <v/>
          </cell>
          <cell r="O40" t="str">
            <v/>
          </cell>
        </row>
        <row r="41">
          <cell r="A41" t="str">
            <v/>
          </cell>
          <cell r="I41" t="str">
            <v/>
          </cell>
          <cell r="O41" t="str">
            <v/>
          </cell>
        </row>
        <row r="42">
          <cell r="A42" t="str">
            <v/>
          </cell>
          <cell r="I42" t="str">
            <v/>
          </cell>
        </row>
        <row r="43">
          <cell r="A43" t="str">
            <v/>
          </cell>
          <cell r="I43" t="str">
            <v/>
          </cell>
        </row>
        <row r="44">
          <cell r="A44" t="str">
            <v/>
          </cell>
          <cell r="I44" t="str">
            <v/>
          </cell>
        </row>
        <row r="45">
          <cell r="A45" t="str">
            <v/>
          </cell>
          <cell r="I45" t="str">
            <v/>
          </cell>
        </row>
        <row r="46">
          <cell r="A46" t="str">
            <v/>
          </cell>
          <cell r="I46" t="str">
            <v/>
          </cell>
        </row>
        <row r="47">
          <cell r="A47" t="str">
            <v/>
          </cell>
          <cell r="I47" t="str">
            <v/>
          </cell>
        </row>
        <row r="48">
          <cell r="A48" t="str">
            <v/>
          </cell>
          <cell r="I48" t="str">
            <v/>
          </cell>
        </row>
        <row r="49">
          <cell r="A49" t="str">
            <v/>
          </cell>
          <cell r="I49" t="str">
            <v/>
          </cell>
        </row>
        <row r="50">
          <cell r="A50" t="str">
            <v/>
          </cell>
          <cell r="I50" t="str">
            <v/>
          </cell>
        </row>
        <row r="51">
          <cell r="A51" t="str">
            <v/>
          </cell>
          <cell r="I51" t="str">
            <v/>
          </cell>
        </row>
        <row r="52">
          <cell r="A52" t="str">
            <v/>
          </cell>
          <cell r="I52" t="str">
            <v/>
          </cell>
        </row>
        <row r="53">
          <cell r="A53" t="str">
            <v/>
          </cell>
          <cell r="I53" t="str">
            <v/>
          </cell>
        </row>
        <row r="54">
          <cell r="A54" t="str">
            <v/>
          </cell>
          <cell r="I54" t="str">
            <v/>
          </cell>
        </row>
        <row r="55">
          <cell r="A55" t="str">
            <v/>
          </cell>
          <cell r="I55" t="str">
            <v/>
          </cell>
        </row>
        <row r="56">
          <cell r="A56" t="str">
            <v/>
          </cell>
          <cell r="I56" t="str">
            <v/>
          </cell>
        </row>
        <row r="57">
          <cell r="A57" t="str">
            <v/>
          </cell>
          <cell r="I57" t="str">
            <v/>
          </cell>
        </row>
        <row r="58">
          <cell r="A58" t="str">
            <v/>
          </cell>
          <cell r="I58" t="str">
            <v/>
          </cell>
        </row>
        <row r="59">
          <cell r="A59" t="str">
            <v/>
          </cell>
          <cell r="I59" t="str">
            <v/>
          </cell>
        </row>
        <row r="60">
          <cell r="A60" t="str">
            <v/>
          </cell>
          <cell r="I60" t="str">
            <v/>
          </cell>
        </row>
        <row r="61">
          <cell r="A61" t="str">
            <v/>
          </cell>
          <cell r="I61" t="str">
            <v/>
          </cell>
        </row>
        <row r="62">
          <cell r="A62" t="str">
            <v/>
          </cell>
          <cell r="I62" t="str">
            <v/>
          </cell>
        </row>
        <row r="63">
          <cell r="A63" t="str">
            <v/>
          </cell>
          <cell r="I63" t="str">
            <v/>
          </cell>
        </row>
        <row r="64">
          <cell r="A64" t="str">
            <v/>
          </cell>
          <cell r="I64" t="str">
            <v/>
          </cell>
        </row>
        <row r="65">
          <cell r="A65" t="str">
            <v/>
          </cell>
          <cell r="I65" t="str">
            <v/>
          </cell>
        </row>
        <row r="66">
          <cell r="A66" t="str">
            <v/>
          </cell>
          <cell r="I66" t="str">
            <v/>
          </cell>
        </row>
        <row r="67">
          <cell r="A67" t="str">
            <v/>
          </cell>
          <cell r="I67" t="str">
            <v/>
          </cell>
        </row>
        <row r="68">
          <cell r="A68" t="str">
            <v/>
          </cell>
          <cell r="I68" t="str">
            <v/>
          </cell>
        </row>
        <row r="69">
          <cell r="A69" t="str">
            <v/>
          </cell>
          <cell r="I69" t="str">
            <v/>
          </cell>
        </row>
        <row r="70">
          <cell r="A70" t="str">
            <v/>
          </cell>
          <cell r="I70" t="str">
            <v/>
          </cell>
        </row>
        <row r="71">
          <cell r="A71" t="str">
            <v/>
          </cell>
          <cell r="I71" t="str">
            <v/>
          </cell>
        </row>
        <row r="72">
          <cell r="A72" t="str">
            <v/>
          </cell>
          <cell r="I72" t="str">
            <v/>
          </cell>
        </row>
        <row r="73">
          <cell r="A73" t="str">
            <v/>
          </cell>
          <cell r="I73" t="str">
            <v/>
          </cell>
        </row>
        <row r="74">
          <cell r="A74" t="str">
            <v/>
          </cell>
          <cell r="I74" t="str">
            <v/>
          </cell>
        </row>
        <row r="75">
          <cell r="A75" t="str">
            <v/>
          </cell>
          <cell r="I75" t="str">
            <v/>
          </cell>
        </row>
        <row r="76">
          <cell r="A76" t="str">
            <v/>
          </cell>
          <cell r="I76" t="str">
            <v/>
          </cell>
        </row>
        <row r="77">
          <cell r="A77" t="str">
            <v/>
          </cell>
          <cell r="I77" t="str">
            <v/>
          </cell>
        </row>
        <row r="78">
          <cell r="A78" t="str">
            <v/>
          </cell>
          <cell r="I78" t="str">
            <v/>
          </cell>
        </row>
        <row r="79">
          <cell r="A79" t="str">
            <v/>
          </cell>
          <cell r="I79" t="str">
            <v/>
          </cell>
        </row>
        <row r="80">
          <cell r="A80" t="str">
            <v/>
          </cell>
          <cell r="I80" t="str">
            <v/>
          </cell>
        </row>
        <row r="81">
          <cell r="A81" t="str">
            <v/>
          </cell>
          <cell r="I81" t="str">
            <v/>
          </cell>
        </row>
        <row r="82">
          <cell r="A82" t="str">
            <v/>
          </cell>
          <cell r="I82" t="str">
            <v/>
          </cell>
        </row>
        <row r="83">
          <cell r="A83" t="str">
            <v/>
          </cell>
          <cell r="I83" t="str">
            <v/>
          </cell>
        </row>
        <row r="84">
          <cell r="A84" t="str">
            <v/>
          </cell>
          <cell r="I84" t="str">
            <v/>
          </cell>
        </row>
        <row r="85">
          <cell r="A85" t="str">
            <v/>
          </cell>
          <cell r="I85" t="str">
            <v/>
          </cell>
        </row>
        <row r="86">
          <cell r="A86" t="str">
            <v/>
          </cell>
          <cell r="I86" t="str">
            <v/>
          </cell>
        </row>
        <row r="87">
          <cell r="A87" t="str">
            <v/>
          </cell>
          <cell r="I87" t="str">
            <v/>
          </cell>
        </row>
        <row r="88">
          <cell r="A88" t="str">
            <v/>
          </cell>
          <cell r="I88" t="str">
            <v/>
          </cell>
        </row>
        <row r="89">
          <cell r="A89" t="str">
            <v/>
          </cell>
          <cell r="I89" t="str">
            <v/>
          </cell>
        </row>
        <row r="90">
          <cell r="A90" t="str">
            <v/>
          </cell>
          <cell r="I90" t="str">
            <v/>
          </cell>
        </row>
        <row r="91">
          <cell r="A91" t="str">
            <v/>
          </cell>
          <cell r="I91" t="str">
            <v/>
          </cell>
        </row>
        <row r="92">
          <cell r="A92" t="str">
            <v/>
          </cell>
          <cell r="I92" t="str">
            <v/>
          </cell>
        </row>
        <row r="93">
          <cell r="A93" t="str">
            <v/>
          </cell>
          <cell r="I93" t="str">
            <v/>
          </cell>
        </row>
        <row r="94">
          <cell r="A94" t="str">
            <v/>
          </cell>
          <cell r="I94" t="str">
            <v/>
          </cell>
        </row>
        <row r="95">
          <cell r="A95" t="str">
            <v/>
          </cell>
          <cell r="I95" t="str">
            <v/>
          </cell>
        </row>
        <row r="96">
          <cell r="A96" t="str">
            <v/>
          </cell>
          <cell r="I96" t="str">
            <v/>
          </cell>
        </row>
        <row r="97">
          <cell r="A97" t="str">
            <v/>
          </cell>
          <cell r="I97" t="str">
            <v/>
          </cell>
        </row>
        <row r="98">
          <cell r="A98" t="str">
            <v/>
          </cell>
          <cell r="I98" t="str">
            <v/>
          </cell>
        </row>
        <row r="99">
          <cell r="A99" t="str">
            <v/>
          </cell>
          <cell r="I99" t="str">
            <v/>
          </cell>
        </row>
        <row r="100">
          <cell r="A100" t="str">
            <v/>
          </cell>
          <cell r="I100" t="str">
            <v/>
          </cell>
        </row>
        <row r="101">
          <cell r="A101" t="str">
            <v/>
          </cell>
          <cell r="I101" t="str">
            <v/>
          </cell>
        </row>
        <row r="102">
          <cell r="A102" t="str">
            <v/>
          </cell>
          <cell r="I102" t="str">
            <v/>
          </cell>
        </row>
        <row r="103">
          <cell r="A103" t="str">
            <v/>
          </cell>
          <cell r="I103" t="str">
            <v/>
          </cell>
        </row>
        <row r="104">
          <cell r="A104" t="str">
            <v/>
          </cell>
          <cell r="I104" t="str">
            <v/>
          </cell>
        </row>
        <row r="105">
          <cell r="A105" t="str">
            <v/>
          </cell>
          <cell r="I105" t="str">
            <v/>
          </cell>
        </row>
        <row r="106">
          <cell r="A106" t="str">
            <v/>
          </cell>
          <cell r="I106" t="str">
            <v/>
          </cell>
        </row>
        <row r="107">
          <cell r="A107" t="str">
            <v/>
          </cell>
          <cell r="I107" t="str">
            <v/>
          </cell>
        </row>
        <row r="108">
          <cell r="A108" t="str">
            <v/>
          </cell>
          <cell r="I108" t="str">
            <v/>
          </cell>
        </row>
        <row r="109">
          <cell r="A109" t="str">
            <v/>
          </cell>
          <cell r="I109" t="str">
            <v/>
          </cell>
        </row>
        <row r="110">
          <cell r="A110" t="str">
            <v/>
          </cell>
          <cell r="I110" t="str">
            <v/>
          </cell>
        </row>
        <row r="111">
          <cell r="A111" t="str">
            <v/>
          </cell>
          <cell r="I111" t="str">
            <v/>
          </cell>
        </row>
        <row r="112">
          <cell r="A112" t="str">
            <v/>
          </cell>
          <cell r="I112" t="str">
            <v/>
          </cell>
        </row>
        <row r="113">
          <cell r="A113" t="str">
            <v/>
          </cell>
          <cell r="I113" t="str">
            <v/>
          </cell>
        </row>
        <row r="114">
          <cell r="A114" t="str">
            <v/>
          </cell>
          <cell r="I114" t="str">
            <v/>
          </cell>
        </row>
        <row r="115">
          <cell r="A115" t="str">
            <v/>
          </cell>
          <cell r="I115" t="str">
            <v/>
          </cell>
        </row>
        <row r="116">
          <cell r="A116" t="str">
            <v/>
          </cell>
          <cell r="I116" t="str">
            <v/>
          </cell>
        </row>
        <row r="117">
          <cell r="A117" t="str">
            <v/>
          </cell>
          <cell r="I117" t="str">
            <v/>
          </cell>
        </row>
        <row r="118">
          <cell r="A118" t="str">
            <v/>
          </cell>
          <cell r="I118" t="str">
            <v/>
          </cell>
        </row>
        <row r="119">
          <cell r="A119" t="str">
            <v/>
          </cell>
          <cell r="I119" t="str">
            <v/>
          </cell>
        </row>
        <row r="120">
          <cell r="A120" t="str">
            <v/>
          </cell>
          <cell r="I120" t="str">
            <v/>
          </cell>
        </row>
        <row r="121">
          <cell r="A121" t="str">
            <v/>
          </cell>
          <cell r="I121" t="str">
            <v/>
          </cell>
        </row>
        <row r="122">
          <cell r="A122" t="str">
            <v/>
          </cell>
          <cell r="I122" t="str">
            <v/>
          </cell>
        </row>
        <row r="123">
          <cell r="A123" t="str">
            <v/>
          </cell>
          <cell r="I123" t="str">
            <v/>
          </cell>
        </row>
        <row r="124">
          <cell r="A124" t="str">
            <v/>
          </cell>
          <cell r="I124" t="str">
            <v/>
          </cell>
        </row>
        <row r="125">
          <cell r="A125" t="str">
            <v/>
          </cell>
          <cell r="I125" t="str">
            <v/>
          </cell>
        </row>
        <row r="126">
          <cell r="A126" t="str">
            <v/>
          </cell>
          <cell r="I126" t="str">
            <v/>
          </cell>
        </row>
        <row r="127">
          <cell r="A127" t="str">
            <v/>
          </cell>
          <cell r="I127" t="str">
            <v/>
          </cell>
        </row>
        <row r="128">
          <cell r="A128" t="str">
            <v/>
          </cell>
          <cell r="I128" t="str">
            <v/>
          </cell>
        </row>
        <row r="129">
          <cell r="A129" t="str">
            <v/>
          </cell>
          <cell r="I129" t="str">
            <v/>
          </cell>
        </row>
        <row r="130">
          <cell r="A130" t="str">
            <v/>
          </cell>
          <cell r="I130" t="str">
            <v/>
          </cell>
        </row>
        <row r="131">
          <cell r="A131" t="str">
            <v/>
          </cell>
          <cell r="I131" t="str">
            <v/>
          </cell>
        </row>
        <row r="132">
          <cell r="A132" t="str">
            <v/>
          </cell>
          <cell r="I132" t="str">
            <v/>
          </cell>
        </row>
        <row r="133">
          <cell r="A133" t="str">
            <v/>
          </cell>
          <cell r="I133" t="str">
            <v/>
          </cell>
        </row>
        <row r="134">
          <cell r="A134" t="str">
            <v/>
          </cell>
          <cell r="I134" t="str">
            <v/>
          </cell>
        </row>
        <row r="135">
          <cell r="A135" t="str">
            <v/>
          </cell>
          <cell r="I135" t="str">
            <v/>
          </cell>
        </row>
        <row r="136">
          <cell r="A136" t="str">
            <v/>
          </cell>
          <cell r="I136" t="str">
            <v/>
          </cell>
        </row>
        <row r="137">
          <cell r="A137" t="str">
            <v/>
          </cell>
          <cell r="I137" t="str">
            <v/>
          </cell>
        </row>
        <row r="138">
          <cell r="A138" t="str">
            <v/>
          </cell>
          <cell r="I138" t="str">
            <v/>
          </cell>
        </row>
        <row r="139">
          <cell r="A139" t="str">
            <v/>
          </cell>
          <cell r="I139" t="str">
            <v/>
          </cell>
        </row>
        <row r="140">
          <cell r="A140" t="str">
            <v/>
          </cell>
          <cell r="I140" t="str">
            <v/>
          </cell>
        </row>
        <row r="141">
          <cell r="A141" t="str">
            <v/>
          </cell>
          <cell r="I141" t="str">
            <v/>
          </cell>
        </row>
        <row r="142">
          <cell r="A142" t="str">
            <v/>
          </cell>
          <cell r="I142" t="str">
            <v/>
          </cell>
        </row>
        <row r="143">
          <cell r="A143" t="str">
            <v/>
          </cell>
          <cell r="I143" t="str">
            <v/>
          </cell>
        </row>
        <row r="144">
          <cell r="A144" t="str">
            <v/>
          </cell>
          <cell r="I144" t="str">
            <v/>
          </cell>
        </row>
        <row r="145">
          <cell r="A145" t="str">
            <v/>
          </cell>
          <cell r="I145" t="str">
            <v/>
          </cell>
        </row>
        <row r="146">
          <cell r="A146" t="str">
            <v/>
          </cell>
          <cell r="I146" t="str">
            <v/>
          </cell>
        </row>
        <row r="147">
          <cell r="A147" t="str">
            <v/>
          </cell>
          <cell r="I147" t="str">
            <v/>
          </cell>
        </row>
        <row r="148">
          <cell r="A148" t="str">
            <v/>
          </cell>
          <cell r="I148" t="str">
            <v/>
          </cell>
        </row>
        <row r="149">
          <cell r="A149" t="str">
            <v/>
          </cell>
          <cell r="I149" t="str">
            <v/>
          </cell>
        </row>
        <row r="150">
          <cell r="A150" t="str">
            <v/>
          </cell>
          <cell r="I150" t="str">
            <v/>
          </cell>
        </row>
        <row r="151">
          <cell r="A151" t="str">
            <v/>
          </cell>
          <cell r="I151" t="str">
            <v/>
          </cell>
        </row>
        <row r="152">
          <cell r="A152" t="str">
            <v/>
          </cell>
          <cell r="I152" t="str">
            <v/>
          </cell>
        </row>
        <row r="153">
          <cell r="A153" t="str">
            <v/>
          </cell>
          <cell r="I153" t="str">
            <v/>
          </cell>
        </row>
        <row r="154">
          <cell r="A154" t="str">
            <v/>
          </cell>
          <cell r="I154" t="str">
            <v/>
          </cell>
        </row>
        <row r="155">
          <cell r="A155" t="str">
            <v/>
          </cell>
          <cell r="I155" t="str">
            <v/>
          </cell>
        </row>
        <row r="156">
          <cell r="A156" t="str">
            <v/>
          </cell>
          <cell r="I156" t="str">
            <v/>
          </cell>
        </row>
        <row r="157">
          <cell r="A157" t="str">
            <v/>
          </cell>
          <cell r="I157" t="str">
            <v/>
          </cell>
        </row>
        <row r="158">
          <cell r="A158" t="str">
            <v/>
          </cell>
          <cell r="I158" t="str">
            <v/>
          </cell>
        </row>
        <row r="159">
          <cell r="A159" t="str">
            <v/>
          </cell>
          <cell r="I159" t="str">
            <v/>
          </cell>
        </row>
        <row r="160">
          <cell r="A160" t="str">
            <v/>
          </cell>
          <cell r="I160" t="str">
            <v/>
          </cell>
        </row>
        <row r="161">
          <cell r="A161" t="str">
            <v/>
          </cell>
          <cell r="I161" t="str">
            <v/>
          </cell>
        </row>
        <row r="162">
          <cell r="A162" t="str">
            <v/>
          </cell>
          <cell r="I162" t="str">
            <v/>
          </cell>
        </row>
        <row r="163">
          <cell r="A163" t="str">
            <v/>
          </cell>
          <cell r="I163" t="str">
            <v/>
          </cell>
        </row>
        <row r="164">
          <cell r="A164" t="str">
            <v/>
          </cell>
          <cell r="I164" t="str">
            <v/>
          </cell>
        </row>
        <row r="165">
          <cell r="A165" t="str">
            <v/>
          </cell>
          <cell r="I165" t="str">
            <v/>
          </cell>
        </row>
        <row r="166">
          <cell r="A166" t="str">
            <v/>
          </cell>
          <cell r="I166" t="str">
            <v/>
          </cell>
        </row>
        <row r="167">
          <cell r="A167" t="str">
            <v/>
          </cell>
          <cell r="I167" t="str">
            <v/>
          </cell>
        </row>
        <row r="168">
          <cell r="A168" t="str">
            <v/>
          </cell>
          <cell r="I168" t="str">
            <v/>
          </cell>
        </row>
        <row r="169">
          <cell r="A169" t="str">
            <v/>
          </cell>
          <cell r="I169" t="str">
            <v/>
          </cell>
        </row>
        <row r="170">
          <cell r="A170" t="str">
            <v/>
          </cell>
          <cell r="I170" t="str">
            <v/>
          </cell>
        </row>
        <row r="171">
          <cell r="A171" t="str">
            <v/>
          </cell>
          <cell r="I171" t="str">
            <v/>
          </cell>
        </row>
        <row r="172">
          <cell r="A172" t="str">
            <v/>
          </cell>
          <cell r="I172" t="str">
            <v/>
          </cell>
        </row>
        <row r="173">
          <cell r="A173" t="str">
            <v/>
          </cell>
          <cell r="I173" t="str">
            <v/>
          </cell>
        </row>
        <row r="174">
          <cell r="A174" t="str">
            <v/>
          </cell>
          <cell r="I174" t="str">
            <v/>
          </cell>
        </row>
        <row r="175">
          <cell r="A175" t="str">
            <v/>
          </cell>
          <cell r="I175" t="str">
            <v/>
          </cell>
        </row>
        <row r="176">
          <cell r="A176" t="str">
            <v/>
          </cell>
          <cell r="I176" t="str">
            <v/>
          </cell>
        </row>
        <row r="177">
          <cell r="A177" t="str">
            <v/>
          </cell>
          <cell r="I177" t="str">
            <v/>
          </cell>
        </row>
        <row r="178">
          <cell r="A178" t="str">
            <v/>
          </cell>
          <cell r="I178" t="str">
            <v/>
          </cell>
        </row>
        <row r="179">
          <cell r="A179" t="str">
            <v/>
          </cell>
          <cell r="I179" t="str">
            <v/>
          </cell>
        </row>
        <row r="180">
          <cell r="A180" t="str">
            <v/>
          </cell>
          <cell r="I180" t="str">
            <v/>
          </cell>
        </row>
        <row r="181">
          <cell r="A181" t="str">
            <v/>
          </cell>
          <cell r="I181" t="str">
            <v/>
          </cell>
        </row>
        <row r="182">
          <cell r="A182" t="str">
            <v/>
          </cell>
          <cell r="I182" t="str">
            <v/>
          </cell>
        </row>
        <row r="183">
          <cell r="A183" t="str">
            <v/>
          </cell>
          <cell r="I183" t="str">
            <v/>
          </cell>
        </row>
        <row r="184">
          <cell r="A184" t="str">
            <v/>
          </cell>
          <cell r="I184" t="str">
            <v/>
          </cell>
        </row>
        <row r="185">
          <cell r="A185" t="str">
            <v/>
          </cell>
          <cell r="I185" t="str">
            <v/>
          </cell>
        </row>
        <row r="186">
          <cell r="A186" t="str">
            <v/>
          </cell>
          <cell r="I186" t="str">
            <v/>
          </cell>
        </row>
        <row r="187">
          <cell r="A187" t="str">
            <v/>
          </cell>
          <cell r="I187" t="str">
            <v/>
          </cell>
        </row>
        <row r="188">
          <cell r="A188" t="str">
            <v/>
          </cell>
          <cell r="I188" t="str">
            <v/>
          </cell>
        </row>
        <row r="189">
          <cell r="A189" t="str">
            <v/>
          </cell>
          <cell r="I189" t="str">
            <v/>
          </cell>
        </row>
        <row r="190">
          <cell r="A190" t="str">
            <v/>
          </cell>
          <cell r="I190" t="str">
            <v/>
          </cell>
        </row>
        <row r="191">
          <cell r="A191" t="str">
            <v/>
          </cell>
          <cell r="I191" t="str">
            <v/>
          </cell>
        </row>
        <row r="192">
          <cell r="A192" t="str">
            <v/>
          </cell>
          <cell r="I192" t="str">
            <v/>
          </cell>
        </row>
        <row r="193">
          <cell r="A193" t="str">
            <v/>
          </cell>
          <cell r="I193" t="str">
            <v/>
          </cell>
        </row>
        <row r="194">
          <cell r="A194" t="str">
            <v/>
          </cell>
          <cell r="I194" t="str">
            <v/>
          </cell>
        </row>
        <row r="195">
          <cell r="A195" t="str">
            <v/>
          </cell>
          <cell r="I195" t="str">
            <v/>
          </cell>
        </row>
        <row r="196">
          <cell r="A196" t="str">
            <v/>
          </cell>
          <cell r="I196" t="str">
            <v/>
          </cell>
        </row>
        <row r="197">
          <cell r="A197" t="str">
            <v/>
          </cell>
          <cell r="I197" t="str">
            <v/>
          </cell>
        </row>
        <row r="198">
          <cell r="A198" t="str">
            <v/>
          </cell>
          <cell r="I198" t="str">
            <v/>
          </cell>
        </row>
        <row r="199">
          <cell r="A199" t="str">
            <v/>
          </cell>
          <cell r="I199" t="str">
            <v/>
          </cell>
        </row>
        <row r="200">
          <cell r="A200" t="str">
            <v/>
          </cell>
          <cell r="I200" t="str">
            <v/>
          </cell>
        </row>
        <row r="201">
          <cell r="A201" t="str">
            <v/>
          </cell>
          <cell r="I201" t="str">
            <v/>
          </cell>
        </row>
        <row r="202">
          <cell r="A202" t="str">
            <v/>
          </cell>
          <cell r="I202" t="str">
            <v/>
          </cell>
        </row>
        <row r="203">
          <cell r="A203" t="str">
            <v/>
          </cell>
          <cell r="I203" t="str">
            <v/>
          </cell>
        </row>
        <row r="204">
          <cell r="A204" t="str">
            <v/>
          </cell>
          <cell r="I204" t="str">
            <v/>
          </cell>
        </row>
        <row r="205">
          <cell r="A205" t="str">
            <v/>
          </cell>
          <cell r="I205" t="str">
            <v/>
          </cell>
        </row>
        <row r="206">
          <cell r="A206" t="str">
            <v/>
          </cell>
          <cell r="I206" t="str">
            <v/>
          </cell>
        </row>
        <row r="207">
          <cell r="A207" t="str">
            <v/>
          </cell>
          <cell r="I207" t="str">
            <v/>
          </cell>
        </row>
        <row r="208">
          <cell r="A208" t="str">
            <v/>
          </cell>
          <cell r="I208" t="str">
            <v/>
          </cell>
        </row>
        <row r="209">
          <cell r="A209" t="str">
            <v/>
          </cell>
          <cell r="I209" t="str">
            <v/>
          </cell>
        </row>
        <row r="210">
          <cell r="A210" t="str">
            <v/>
          </cell>
          <cell r="I210" t="str">
            <v/>
          </cell>
        </row>
        <row r="211">
          <cell r="A211" t="str">
            <v/>
          </cell>
          <cell r="I211" t="str">
            <v/>
          </cell>
        </row>
        <row r="212">
          <cell r="A212" t="str">
            <v/>
          </cell>
          <cell r="I212" t="str">
            <v/>
          </cell>
        </row>
        <row r="213">
          <cell r="A213" t="str">
            <v/>
          </cell>
          <cell r="I213" t="str">
            <v/>
          </cell>
        </row>
        <row r="214">
          <cell r="A214" t="str">
            <v/>
          </cell>
          <cell r="I214" t="str">
            <v/>
          </cell>
        </row>
        <row r="215">
          <cell r="A215" t="str">
            <v/>
          </cell>
          <cell r="I215" t="str">
            <v/>
          </cell>
        </row>
        <row r="216">
          <cell r="A216" t="str">
            <v/>
          </cell>
          <cell r="I216" t="str">
            <v/>
          </cell>
        </row>
        <row r="217">
          <cell r="A217" t="str">
            <v/>
          </cell>
          <cell r="I217" t="str">
            <v/>
          </cell>
        </row>
        <row r="218">
          <cell r="A218" t="str">
            <v/>
          </cell>
          <cell r="I218" t="str">
            <v/>
          </cell>
        </row>
        <row r="219">
          <cell r="A219" t="str">
            <v/>
          </cell>
          <cell r="I219" t="str">
            <v/>
          </cell>
        </row>
        <row r="220">
          <cell r="A220" t="str">
            <v/>
          </cell>
          <cell r="I220" t="str">
            <v/>
          </cell>
        </row>
        <row r="221">
          <cell r="A221" t="str">
            <v/>
          </cell>
          <cell r="I221" t="str">
            <v/>
          </cell>
        </row>
        <row r="222">
          <cell r="A222" t="str">
            <v/>
          </cell>
          <cell r="I222" t="str">
            <v/>
          </cell>
        </row>
        <row r="223">
          <cell r="A223" t="str">
            <v/>
          </cell>
          <cell r="I223" t="str">
            <v/>
          </cell>
        </row>
        <row r="224">
          <cell r="A224" t="str">
            <v/>
          </cell>
          <cell r="I224" t="str">
            <v/>
          </cell>
        </row>
        <row r="225">
          <cell r="A225" t="str">
            <v/>
          </cell>
          <cell r="I225" t="str">
            <v/>
          </cell>
        </row>
        <row r="226">
          <cell r="A226" t="str">
            <v/>
          </cell>
          <cell r="I226" t="str">
            <v/>
          </cell>
        </row>
        <row r="227">
          <cell r="A227" t="str">
            <v/>
          </cell>
          <cell r="I227" t="str">
            <v/>
          </cell>
        </row>
        <row r="228">
          <cell r="A228" t="str">
            <v/>
          </cell>
          <cell r="I228" t="str">
            <v/>
          </cell>
        </row>
        <row r="229">
          <cell r="A229" t="str">
            <v/>
          </cell>
          <cell r="I229" t="str">
            <v/>
          </cell>
        </row>
        <row r="230">
          <cell r="A230" t="str">
            <v/>
          </cell>
          <cell r="I230" t="str">
            <v/>
          </cell>
        </row>
        <row r="231">
          <cell r="A231" t="str">
            <v/>
          </cell>
          <cell r="I231" t="str">
            <v/>
          </cell>
        </row>
        <row r="232">
          <cell r="A232" t="str">
            <v/>
          </cell>
          <cell r="I232" t="str">
            <v/>
          </cell>
        </row>
        <row r="233">
          <cell r="A233" t="str">
            <v/>
          </cell>
          <cell r="I233" t="str">
            <v/>
          </cell>
        </row>
        <row r="234">
          <cell r="A234" t="str">
            <v/>
          </cell>
          <cell r="I234" t="str">
            <v/>
          </cell>
        </row>
        <row r="235">
          <cell r="A235" t="str">
            <v/>
          </cell>
          <cell r="I235" t="str">
            <v/>
          </cell>
        </row>
        <row r="236">
          <cell r="A236" t="str">
            <v/>
          </cell>
          <cell r="I236" t="str">
            <v/>
          </cell>
        </row>
        <row r="237">
          <cell r="A237" t="str">
            <v/>
          </cell>
          <cell r="I237" t="str">
            <v/>
          </cell>
        </row>
        <row r="238">
          <cell r="A238" t="str">
            <v/>
          </cell>
          <cell r="I238" t="str">
            <v/>
          </cell>
        </row>
        <row r="239">
          <cell r="A239" t="str">
            <v/>
          </cell>
          <cell r="I239" t="str">
            <v/>
          </cell>
        </row>
        <row r="240">
          <cell r="A240" t="str">
            <v/>
          </cell>
          <cell r="I240" t="str">
            <v/>
          </cell>
        </row>
        <row r="241">
          <cell r="A241" t="str">
            <v/>
          </cell>
          <cell r="I241" t="str">
            <v/>
          </cell>
        </row>
        <row r="242">
          <cell r="A242" t="str">
            <v/>
          </cell>
          <cell r="I242" t="str">
            <v/>
          </cell>
        </row>
        <row r="243">
          <cell r="A243" t="str">
            <v/>
          </cell>
          <cell r="I243" t="str">
            <v/>
          </cell>
        </row>
        <row r="244">
          <cell r="A244" t="str">
            <v/>
          </cell>
          <cell r="I244" t="str">
            <v/>
          </cell>
        </row>
        <row r="245">
          <cell r="A245" t="str">
            <v/>
          </cell>
          <cell r="I245" t="str">
            <v/>
          </cell>
        </row>
        <row r="246">
          <cell r="A246" t="str">
            <v/>
          </cell>
          <cell r="I246" t="str">
            <v/>
          </cell>
        </row>
        <row r="247">
          <cell r="A247" t="str">
            <v/>
          </cell>
          <cell r="I247" t="str">
            <v/>
          </cell>
        </row>
        <row r="248">
          <cell r="A248" t="str">
            <v/>
          </cell>
          <cell r="I248" t="str">
            <v/>
          </cell>
        </row>
        <row r="249">
          <cell r="A249" t="str">
            <v/>
          </cell>
          <cell r="I249" t="str">
            <v/>
          </cell>
        </row>
        <row r="250">
          <cell r="A250" t="str">
            <v/>
          </cell>
          <cell r="I250" t="str">
            <v/>
          </cell>
        </row>
        <row r="251">
          <cell r="A251" t="str">
            <v/>
          </cell>
          <cell r="I251" t="str">
            <v/>
          </cell>
        </row>
        <row r="252">
          <cell r="A252" t="str">
            <v/>
          </cell>
          <cell r="I252" t="str">
            <v/>
          </cell>
        </row>
        <row r="253">
          <cell r="A253" t="str">
            <v/>
          </cell>
          <cell r="I253" t="str">
            <v/>
          </cell>
        </row>
        <row r="254">
          <cell r="A254" t="str">
            <v/>
          </cell>
          <cell r="I254" t="str">
            <v/>
          </cell>
        </row>
        <row r="255">
          <cell r="A255" t="str">
            <v/>
          </cell>
          <cell r="I255" t="str">
            <v/>
          </cell>
        </row>
        <row r="256">
          <cell r="A256" t="str">
            <v/>
          </cell>
          <cell r="I256" t="str">
            <v/>
          </cell>
        </row>
        <row r="257">
          <cell r="A257" t="str">
            <v/>
          </cell>
          <cell r="I257" t="str">
            <v/>
          </cell>
        </row>
        <row r="258">
          <cell r="A258" t="str">
            <v/>
          </cell>
          <cell r="I258" t="str">
            <v/>
          </cell>
        </row>
        <row r="259">
          <cell r="A259" t="str">
            <v/>
          </cell>
          <cell r="I259" t="str">
            <v/>
          </cell>
        </row>
        <row r="260">
          <cell r="A260" t="str">
            <v/>
          </cell>
          <cell r="I260" t="str">
            <v/>
          </cell>
        </row>
        <row r="261">
          <cell r="A261" t="str">
            <v/>
          </cell>
          <cell r="I261" t="str">
            <v/>
          </cell>
        </row>
        <row r="262">
          <cell r="A262" t="str">
            <v/>
          </cell>
          <cell r="I262" t="str">
            <v/>
          </cell>
        </row>
        <row r="263">
          <cell r="A263" t="str">
            <v/>
          </cell>
          <cell r="I263" t="str">
            <v/>
          </cell>
        </row>
        <row r="264">
          <cell r="A264" t="str">
            <v/>
          </cell>
          <cell r="I264" t="str">
            <v/>
          </cell>
        </row>
        <row r="265">
          <cell r="A265" t="str">
            <v/>
          </cell>
          <cell r="I265" t="str">
            <v/>
          </cell>
        </row>
        <row r="266">
          <cell r="A266" t="str">
            <v/>
          </cell>
          <cell r="I266" t="str">
            <v/>
          </cell>
        </row>
        <row r="267">
          <cell r="A267" t="str">
            <v/>
          </cell>
          <cell r="I267" t="str">
            <v/>
          </cell>
        </row>
        <row r="268">
          <cell r="A268" t="str">
            <v/>
          </cell>
          <cell r="I268" t="str">
            <v/>
          </cell>
        </row>
        <row r="269">
          <cell r="A269" t="str">
            <v/>
          </cell>
          <cell r="I269" t="str">
            <v/>
          </cell>
        </row>
        <row r="270">
          <cell r="A270" t="str">
            <v/>
          </cell>
          <cell r="I270" t="str">
            <v/>
          </cell>
        </row>
        <row r="271">
          <cell r="A271" t="str">
            <v/>
          </cell>
          <cell r="I271" t="str">
            <v/>
          </cell>
        </row>
        <row r="272">
          <cell r="A272" t="str">
            <v/>
          </cell>
          <cell r="I272" t="str">
            <v/>
          </cell>
        </row>
        <row r="273">
          <cell r="A273" t="str">
            <v/>
          </cell>
          <cell r="I273" t="str">
            <v/>
          </cell>
        </row>
        <row r="274">
          <cell r="A274" t="str">
            <v/>
          </cell>
          <cell r="I274" t="str">
            <v/>
          </cell>
        </row>
        <row r="275">
          <cell r="A275" t="str">
            <v/>
          </cell>
          <cell r="I275" t="str">
            <v/>
          </cell>
        </row>
        <row r="276">
          <cell r="A276" t="str">
            <v/>
          </cell>
          <cell r="I276" t="str">
            <v/>
          </cell>
        </row>
        <row r="277">
          <cell r="A277" t="str">
            <v/>
          </cell>
          <cell r="I277" t="str">
            <v/>
          </cell>
        </row>
        <row r="278">
          <cell r="A278" t="str">
            <v/>
          </cell>
          <cell r="I278" t="str">
            <v/>
          </cell>
        </row>
        <row r="279">
          <cell r="A279" t="str">
            <v/>
          </cell>
          <cell r="I279" t="str">
            <v/>
          </cell>
        </row>
        <row r="280">
          <cell r="A280" t="str">
            <v/>
          </cell>
          <cell r="I280" t="str">
            <v/>
          </cell>
        </row>
        <row r="281">
          <cell r="A281" t="str">
            <v/>
          </cell>
          <cell r="I281" t="str">
            <v/>
          </cell>
        </row>
        <row r="282">
          <cell r="A282" t="str">
            <v/>
          </cell>
          <cell r="I282" t="str">
            <v/>
          </cell>
        </row>
        <row r="283">
          <cell r="A283" t="str">
            <v/>
          </cell>
          <cell r="I283" t="str">
            <v/>
          </cell>
        </row>
        <row r="284">
          <cell r="A284" t="str">
            <v/>
          </cell>
          <cell r="I284" t="str">
            <v/>
          </cell>
        </row>
        <row r="285">
          <cell r="A285" t="str">
            <v/>
          </cell>
          <cell r="I285" t="str">
            <v/>
          </cell>
        </row>
        <row r="286">
          <cell r="A286" t="str">
            <v/>
          </cell>
          <cell r="I286" t="str">
            <v/>
          </cell>
        </row>
        <row r="287">
          <cell r="A287" t="str">
            <v/>
          </cell>
          <cell r="I287" t="str">
            <v/>
          </cell>
        </row>
        <row r="288">
          <cell r="A288" t="str">
            <v/>
          </cell>
          <cell r="I288" t="str">
            <v/>
          </cell>
        </row>
        <row r="289">
          <cell r="A289" t="str">
            <v/>
          </cell>
          <cell r="I289" t="str">
            <v/>
          </cell>
        </row>
        <row r="290">
          <cell r="A290" t="str">
            <v/>
          </cell>
          <cell r="I290" t="str">
            <v/>
          </cell>
        </row>
        <row r="291">
          <cell r="A291" t="str">
            <v/>
          </cell>
          <cell r="I291" t="str">
            <v/>
          </cell>
        </row>
        <row r="292">
          <cell r="A292" t="str">
            <v/>
          </cell>
          <cell r="I292" t="str">
            <v/>
          </cell>
        </row>
        <row r="293">
          <cell r="A293" t="str">
            <v/>
          </cell>
          <cell r="I293" t="str">
            <v/>
          </cell>
        </row>
        <row r="294">
          <cell r="A294" t="str">
            <v/>
          </cell>
          <cell r="I294" t="str">
            <v/>
          </cell>
        </row>
        <row r="295">
          <cell r="A295" t="str">
            <v/>
          </cell>
          <cell r="I295" t="str">
            <v/>
          </cell>
        </row>
        <row r="296">
          <cell r="A296" t="str">
            <v/>
          </cell>
          <cell r="I296" t="str">
            <v/>
          </cell>
        </row>
        <row r="297">
          <cell r="A297" t="str">
            <v/>
          </cell>
          <cell r="I297" t="str">
            <v/>
          </cell>
        </row>
        <row r="298">
          <cell r="A298" t="str">
            <v/>
          </cell>
          <cell r="I298" t="str">
            <v/>
          </cell>
        </row>
        <row r="299">
          <cell r="A299" t="str">
            <v/>
          </cell>
          <cell r="I299" t="str">
            <v/>
          </cell>
        </row>
        <row r="300">
          <cell r="A300" t="str">
            <v/>
          </cell>
          <cell r="I300" t="str">
            <v/>
          </cell>
        </row>
        <row r="301">
          <cell r="A301" t="str">
            <v/>
          </cell>
          <cell r="I301" t="str">
            <v/>
          </cell>
        </row>
        <row r="302">
          <cell r="A302" t="str">
            <v/>
          </cell>
          <cell r="I302" t="str">
            <v/>
          </cell>
        </row>
        <row r="303">
          <cell r="A303" t="str">
            <v/>
          </cell>
          <cell r="I303" t="str">
            <v/>
          </cell>
        </row>
        <row r="304">
          <cell r="A304" t="str">
            <v/>
          </cell>
          <cell r="I304" t="str">
            <v/>
          </cell>
        </row>
        <row r="305">
          <cell r="A305" t="str">
            <v/>
          </cell>
          <cell r="I305" t="str">
            <v/>
          </cell>
        </row>
        <row r="306">
          <cell r="A306" t="str">
            <v/>
          </cell>
          <cell r="I306" t="str">
            <v/>
          </cell>
        </row>
        <row r="307">
          <cell r="A307" t="str">
            <v/>
          </cell>
          <cell r="I307" t="str">
            <v/>
          </cell>
        </row>
        <row r="308">
          <cell r="A308" t="str">
            <v/>
          </cell>
          <cell r="I308" t="str">
            <v/>
          </cell>
        </row>
        <row r="309">
          <cell r="A309" t="str">
            <v/>
          </cell>
          <cell r="I309" t="str">
            <v/>
          </cell>
        </row>
        <row r="310">
          <cell r="A310" t="str">
            <v/>
          </cell>
          <cell r="I310" t="str">
            <v/>
          </cell>
        </row>
        <row r="311">
          <cell r="A311" t="str">
            <v/>
          </cell>
          <cell r="I311" t="str">
            <v/>
          </cell>
        </row>
        <row r="312">
          <cell r="A312" t="str">
            <v/>
          </cell>
          <cell r="I312" t="str">
            <v/>
          </cell>
        </row>
        <row r="313">
          <cell r="A313" t="str">
            <v/>
          </cell>
          <cell r="I313" t="str">
            <v/>
          </cell>
        </row>
        <row r="314">
          <cell r="A314" t="str">
            <v/>
          </cell>
          <cell r="I314" t="str">
            <v/>
          </cell>
        </row>
        <row r="315">
          <cell r="A315" t="str">
            <v/>
          </cell>
          <cell r="I315" t="str">
            <v/>
          </cell>
        </row>
        <row r="316">
          <cell r="A316" t="str">
            <v/>
          </cell>
          <cell r="I316" t="str">
            <v/>
          </cell>
        </row>
        <row r="317">
          <cell r="A317" t="str">
            <v/>
          </cell>
          <cell r="I317" t="str">
            <v/>
          </cell>
        </row>
        <row r="318">
          <cell r="A318" t="str">
            <v/>
          </cell>
          <cell r="I318" t="str">
            <v/>
          </cell>
        </row>
        <row r="319">
          <cell r="A319" t="str">
            <v/>
          </cell>
          <cell r="I319" t="str">
            <v/>
          </cell>
        </row>
        <row r="320">
          <cell r="A320" t="str">
            <v/>
          </cell>
          <cell r="I320" t="str">
            <v/>
          </cell>
        </row>
        <row r="321">
          <cell r="A321" t="str">
            <v/>
          </cell>
          <cell r="I321" t="str">
            <v/>
          </cell>
        </row>
        <row r="322">
          <cell r="A322" t="str">
            <v/>
          </cell>
          <cell r="I322" t="str">
            <v/>
          </cell>
        </row>
        <row r="323">
          <cell r="A323" t="str">
            <v/>
          </cell>
          <cell r="I323" t="str">
            <v/>
          </cell>
        </row>
        <row r="324">
          <cell r="A324" t="str">
            <v/>
          </cell>
          <cell r="I324" t="str">
            <v/>
          </cell>
        </row>
        <row r="325">
          <cell r="A325" t="str">
            <v/>
          </cell>
          <cell r="I325" t="str">
            <v/>
          </cell>
        </row>
        <row r="326">
          <cell r="A326" t="str">
            <v/>
          </cell>
          <cell r="I326" t="str">
            <v/>
          </cell>
        </row>
        <row r="327">
          <cell r="A327" t="str">
            <v/>
          </cell>
          <cell r="I327" t="str">
            <v/>
          </cell>
        </row>
        <row r="328">
          <cell r="A328" t="str">
            <v/>
          </cell>
          <cell r="I328" t="str">
            <v/>
          </cell>
        </row>
        <row r="329">
          <cell r="A329" t="str">
            <v/>
          </cell>
          <cell r="I329" t="str">
            <v/>
          </cell>
        </row>
        <row r="330">
          <cell r="A330" t="str">
            <v/>
          </cell>
          <cell r="I330" t="str">
            <v/>
          </cell>
        </row>
        <row r="331">
          <cell r="A331" t="str">
            <v/>
          </cell>
          <cell r="I331" t="str">
            <v/>
          </cell>
        </row>
        <row r="332">
          <cell r="A332" t="str">
            <v/>
          </cell>
          <cell r="I332" t="str">
            <v/>
          </cell>
        </row>
        <row r="333">
          <cell r="A333" t="str">
            <v/>
          </cell>
          <cell r="I333" t="str">
            <v/>
          </cell>
        </row>
        <row r="334">
          <cell r="A334" t="str">
            <v/>
          </cell>
          <cell r="I334" t="str">
            <v/>
          </cell>
        </row>
        <row r="335">
          <cell r="A335" t="str">
            <v/>
          </cell>
          <cell r="I335" t="str">
            <v/>
          </cell>
        </row>
        <row r="336">
          <cell r="A336" t="str">
            <v/>
          </cell>
          <cell r="I336" t="str">
            <v/>
          </cell>
        </row>
        <row r="337">
          <cell r="A337" t="str">
            <v/>
          </cell>
          <cell r="I337" t="str">
            <v/>
          </cell>
        </row>
        <row r="338">
          <cell r="A338" t="str">
            <v/>
          </cell>
          <cell r="I338" t="str">
            <v/>
          </cell>
        </row>
        <row r="339">
          <cell r="A339" t="str">
            <v/>
          </cell>
          <cell r="I339" t="str">
            <v/>
          </cell>
        </row>
        <row r="340">
          <cell r="A340" t="str">
            <v/>
          </cell>
          <cell r="I340" t="str">
            <v/>
          </cell>
        </row>
        <row r="341">
          <cell r="A341" t="str">
            <v/>
          </cell>
          <cell r="I341" t="str">
            <v/>
          </cell>
        </row>
        <row r="342">
          <cell r="A342" t="str">
            <v/>
          </cell>
          <cell r="I342" t="str">
            <v/>
          </cell>
        </row>
        <row r="343">
          <cell r="A343" t="str">
            <v/>
          </cell>
          <cell r="I343" t="str">
            <v/>
          </cell>
        </row>
        <row r="344">
          <cell r="A344" t="str">
            <v/>
          </cell>
          <cell r="I344" t="str">
            <v/>
          </cell>
        </row>
        <row r="345">
          <cell r="A345" t="str">
            <v/>
          </cell>
          <cell r="I345" t="str">
            <v/>
          </cell>
        </row>
        <row r="346">
          <cell r="A346" t="str">
            <v/>
          </cell>
          <cell r="I346" t="str">
            <v/>
          </cell>
        </row>
        <row r="347">
          <cell r="A347" t="str">
            <v/>
          </cell>
          <cell r="I347" t="str">
            <v/>
          </cell>
        </row>
        <row r="348">
          <cell r="A348" t="str">
            <v/>
          </cell>
          <cell r="I348" t="str">
            <v/>
          </cell>
        </row>
        <row r="349">
          <cell r="A349" t="str">
            <v/>
          </cell>
          <cell r="I349" t="str">
            <v/>
          </cell>
        </row>
        <row r="350">
          <cell r="A350" t="str">
            <v/>
          </cell>
          <cell r="I350" t="str">
            <v/>
          </cell>
        </row>
        <row r="351">
          <cell r="A351" t="str">
            <v/>
          </cell>
          <cell r="I351" t="str">
            <v/>
          </cell>
        </row>
        <row r="352">
          <cell r="A352" t="str">
            <v/>
          </cell>
          <cell r="I352" t="str">
            <v/>
          </cell>
        </row>
        <row r="353">
          <cell r="A353" t="str">
            <v/>
          </cell>
          <cell r="I353" t="str">
            <v/>
          </cell>
        </row>
        <row r="354">
          <cell r="A354" t="str">
            <v/>
          </cell>
          <cell r="I354" t="str">
            <v/>
          </cell>
        </row>
        <row r="355">
          <cell r="A355" t="str">
            <v/>
          </cell>
          <cell r="I355" t="str">
            <v/>
          </cell>
        </row>
        <row r="356">
          <cell r="A356" t="str">
            <v/>
          </cell>
          <cell r="I356" t="str">
            <v/>
          </cell>
        </row>
        <row r="357">
          <cell r="A357" t="str">
            <v/>
          </cell>
          <cell r="I357" t="str">
            <v/>
          </cell>
        </row>
        <row r="358">
          <cell r="A358" t="str">
            <v/>
          </cell>
          <cell r="I358" t="str">
            <v/>
          </cell>
        </row>
        <row r="359">
          <cell r="A359" t="str">
            <v/>
          </cell>
          <cell r="I359" t="str">
            <v/>
          </cell>
        </row>
        <row r="360">
          <cell r="A360" t="str">
            <v/>
          </cell>
          <cell r="I360" t="str">
            <v/>
          </cell>
        </row>
        <row r="361">
          <cell r="A361" t="str">
            <v/>
          </cell>
          <cell r="I361" t="str">
            <v/>
          </cell>
        </row>
        <row r="362">
          <cell r="A362" t="str">
            <v/>
          </cell>
          <cell r="I362" t="str">
            <v/>
          </cell>
        </row>
        <row r="363">
          <cell r="A363" t="str">
            <v/>
          </cell>
          <cell r="I363" t="str">
            <v/>
          </cell>
        </row>
        <row r="364">
          <cell r="A364" t="str">
            <v/>
          </cell>
          <cell r="I364" t="str">
            <v/>
          </cell>
        </row>
        <row r="365">
          <cell r="A365" t="str">
            <v/>
          </cell>
          <cell r="I365" t="str">
            <v/>
          </cell>
        </row>
        <row r="366">
          <cell r="A366" t="str">
            <v/>
          </cell>
          <cell r="I366" t="str">
            <v/>
          </cell>
        </row>
        <row r="367">
          <cell r="A367" t="str">
            <v/>
          </cell>
          <cell r="I367" t="str">
            <v/>
          </cell>
        </row>
        <row r="368">
          <cell r="A368" t="str">
            <v/>
          </cell>
          <cell r="I368" t="str">
            <v/>
          </cell>
        </row>
        <row r="369">
          <cell r="A369" t="str">
            <v/>
          </cell>
          <cell r="I369" t="str">
            <v/>
          </cell>
        </row>
        <row r="370">
          <cell r="A370" t="str">
            <v/>
          </cell>
          <cell r="I370" t="str">
            <v/>
          </cell>
        </row>
        <row r="371">
          <cell r="A371" t="str">
            <v/>
          </cell>
          <cell r="I371" t="str">
            <v/>
          </cell>
        </row>
        <row r="372">
          <cell r="A372" t="str">
            <v/>
          </cell>
          <cell r="I372" t="str">
            <v/>
          </cell>
        </row>
        <row r="373">
          <cell r="A373" t="str">
            <v/>
          </cell>
          <cell r="I373" t="str">
            <v/>
          </cell>
        </row>
        <row r="374">
          <cell r="A374" t="str">
            <v/>
          </cell>
          <cell r="I374" t="str">
            <v/>
          </cell>
        </row>
        <row r="375">
          <cell r="A375" t="str">
            <v/>
          </cell>
          <cell r="I375" t="str">
            <v/>
          </cell>
        </row>
        <row r="376">
          <cell r="A376" t="str">
            <v/>
          </cell>
          <cell r="I376" t="str">
            <v/>
          </cell>
        </row>
        <row r="377">
          <cell r="A377" t="str">
            <v/>
          </cell>
          <cell r="I377" t="str">
            <v/>
          </cell>
        </row>
        <row r="378">
          <cell r="A378" t="str">
            <v/>
          </cell>
          <cell r="I378" t="str">
            <v/>
          </cell>
        </row>
        <row r="379">
          <cell r="A379" t="str">
            <v/>
          </cell>
          <cell r="I379" t="str">
            <v/>
          </cell>
        </row>
        <row r="380">
          <cell r="A380" t="str">
            <v/>
          </cell>
          <cell r="I380" t="str">
            <v/>
          </cell>
        </row>
        <row r="381">
          <cell r="A381" t="str">
            <v/>
          </cell>
          <cell r="I381" t="str">
            <v/>
          </cell>
        </row>
        <row r="382">
          <cell r="A382" t="str">
            <v/>
          </cell>
          <cell r="I382" t="str">
            <v/>
          </cell>
        </row>
        <row r="383">
          <cell r="A383" t="str">
            <v/>
          </cell>
          <cell r="I383" t="str">
            <v/>
          </cell>
        </row>
        <row r="384">
          <cell r="A384" t="str">
            <v/>
          </cell>
          <cell r="I384" t="str">
            <v/>
          </cell>
        </row>
        <row r="385">
          <cell r="A385" t="str">
            <v/>
          </cell>
          <cell r="I385" t="str">
            <v/>
          </cell>
        </row>
        <row r="386">
          <cell r="A386" t="str">
            <v/>
          </cell>
          <cell r="I386" t="str">
            <v/>
          </cell>
        </row>
        <row r="387">
          <cell r="A387" t="str">
            <v/>
          </cell>
          <cell r="I387" t="str">
            <v/>
          </cell>
        </row>
        <row r="388">
          <cell r="A388" t="str">
            <v/>
          </cell>
          <cell r="I388" t="str">
            <v/>
          </cell>
        </row>
        <row r="389">
          <cell r="A389" t="str">
            <v/>
          </cell>
          <cell r="I389" t="str">
            <v/>
          </cell>
        </row>
        <row r="390">
          <cell r="A390" t="str">
            <v/>
          </cell>
          <cell r="I390" t="str">
            <v/>
          </cell>
        </row>
        <row r="391">
          <cell r="A391" t="str">
            <v/>
          </cell>
          <cell r="I391" t="str">
            <v/>
          </cell>
        </row>
        <row r="392">
          <cell r="A392" t="str">
            <v/>
          </cell>
          <cell r="I392" t="str">
            <v/>
          </cell>
        </row>
        <row r="393">
          <cell r="A393" t="str">
            <v/>
          </cell>
          <cell r="I393" t="str">
            <v/>
          </cell>
        </row>
        <row r="394">
          <cell r="A394" t="str">
            <v/>
          </cell>
          <cell r="I394" t="str">
            <v/>
          </cell>
        </row>
        <row r="395">
          <cell r="A395" t="str">
            <v/>
          </cell>
          <cell r="I395" t="str">
            <v/>
          </cell>
        </row>
        <row r="396">
          <cell r="A396" t="str">
            <v/>
          </cell>
          <cell r="I396" t="str">
            <v/>
          </cell>
        </row>
        <row r="397">
          <cell r="A397" t="str">
            <v/>
          </cell>
          <cell r="I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område"/>
      <sheetName val="menu"/>
      <sheetName val="nyansættelse"/>
      <sheetName val="ændring"/>
      <sheetName val="fratrædelse"/>
      <sheetName val="orlov"/>
      <sheetName val="lønaftale"/>
      <sheetName val="stillinger"/>
      <sheetName val="Ark2"/>
      <sheetName val="VP"/>
      <sheetName val="TR FTR AM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1. Reservelæge</v>
          </cell>
          <cell r="B2" t="str">
            <v>X</v>
          </cell>
          <cell r="C2" t="str">
            <v>nej</v>
          </cell>
        </row>
        <row r="3">
          <cell r="A3" t="str">
            <v>1. Reservelæge i hoveduddannelse</v>
          </cell>
          <cell r="B3" t="str">
            <v>x</v>
          </cell>
          <cell r="C3" t="str">
            <v>nej</v>
          </cell>
        </row>
        <row r="4">
          <cell r="A4" t="str">
            <v>Administrerende direktør</v>
          </cell>
          <cell r="B4">
            <v>0</v>
          </cell>
          <cell r="C4" t="str">
            <v>ja</v>
          </cell>
        </row>
        <row r="5">
          <cell r="A5" t="str">
            <v>Afdelingsbioanalytiker m. ledelsesansvar</v>
          </cell>
          <cell r="B5">
            <v>0</v>
          </cell>
          <cell r="C5" t="str">
            <v>ja</v>
          </cell>
        </row>
        <row r="6">
          <cell r="A6" t="str">
            <v>Afdelingsergoterapeut m. ledelsesansvar</v>
          </cell>
          <cell r="B6">
            <v>0</v>
          </cell>
          <cell r="C6" t="str">
            <v>ja</v>
          </cell>
        </row>
        <row r="7">
          <cell r="A7" t="str">
            <v>Afdelingsfysioterapeut m. ledelsesansvar</v>
          </cell>
          <cell r="B7">
            <v>0</v>
          </cell>
          <cell r="C7" t="str">
            <v>ja</v>
          </cell>
        </row>
        <row r="8">
          <cell r="A8" t="str">
            <v>Afdelingsledelsessekretær</v>
          </cell>
          <cell r="B8">
            <v>0</v>
          </cell>
          <cell r="C8" t="str">
            <v>nej</v>
          </cell>
        </row>
        <row r="9">
          <cell r="A9" t="str">
            <v>Afdelingsleder</v>
          </cell>
          <cell r="B9">
            <v>0</v>
          </cell>
          <cell r="C9" t="str">
            <v>ja</v>
          </cell>
        </row>
        <row r="10">
          <cell r="A10" t="str">
            <v>Afdelingslæge</v>
          </cell>
          <cell r="B10">
            <v>0</v>
          </cell>
          <cell r="C10" t="str">
            <v>nej</v>
          </cell>
        </row>
        <row r="11">
          <cell r="A11" t="str">
            <v>Afdelingslæge - centerchef</v>
          </cell>
          <cell r="B11">
            <v>0</v>
          </cell>
          <cell r="C11" t="str">
            <v>nej</v>
          </cell>
        </row>
        <row r="12">
          <cell r="A12" t="str">
            <v>Afdelingsradiograf</v>
          </cell>
          <cell r="B12">
            <v>0</v>
          </cell>
          <cell r="C12" t="str">
            <v>ja</v>
          </cell>
        </row>
        <row r="13">
          <cell r="A13" t="str">
            <v>Afdelingssygeplejerske</v>
          </cell>
          <cell r="B13">
            <v>0</v>
          </cell>
          <cell r="C13" t="str">
            <v>ja</v>
          </cell>
        </row>
        <row r="14">
          <cell r="A14" t="str">
            <v>Agronom</v>
          </cell>
          <cell r="B14">
            <v>0</v>
          </cell>
          <cell r="C14" t="str">
            <v>nej</v>
          </cell>
        </row>
        <row r="15">
          <cell r="A15" t="str">
            <v>Ambulancebehandler</v>
          </cell>
          <cell r="B15">
            <v>0</v>
          </cell>
          <cell r="C15" t="str">
            <v>nej</v>
          </cell>
        </row>
        <row r="16">
          <cell r="A16" t="str">
            <v>Ansvarlig fysiker</v>
          </cell>
          <cell r="B16">
            <v>0</v>
          </cell>
          <cell r="C16" t="str">
            <v>nej</v>
          </cell>
        </row>
        <row r="17">
          <cell r="A17" t="str">
            <v>Apoteker</v>
          </cell>
          <cell r="B17">
            <v>0</v>
          </cell>
          <cell r="C17" t="str">
            <v>ja</v>
          </cell>
        </row>
        <row r="18">
          <cell r="A18" t="str">
            <v>Apoteksmedhjælper</v>
          </cell>
          <cell r="B18">
            <v>0</v>
          </cell>
          <cell r="C18" t="str">
            <v>nej</v>
          </cell>
        </row>
        <row r="19">
          <cell r="A19" t="str">
            <v>Assistent</v>
          </cell>
          <cell r="B19">
            <v>0</v>
          </cell>
          <cell r="C19" t="str">
            <v>nej</v>
          </cell>
        </row>
        <row r="20">
          <cell r="A20" t="str">
            <v>Assisterende specialeansvarlig overlæge</v>
          </cell>
          <cell r="B20">
            <v>0</v>
          </cell>
          <cell r="C20" t="str">
            <v>nej</v>
          </cell>
        </row>
        <row r="21">
          <cell r="A21" t="str">
            <v>Audiologiassistent</v>
          </cell>
          <cell r="B21">
            <v>0</v>
          </cell>
          <cell r="C21" t="str">
            <v>nej</v>
          </cell>
        </row>
        <row r="22">
          <cell r="A22" t="str">
            <v>Audiologiassistentelev</v>
          </cell>
          <cell r="B22">
            <v>0</v>
          </cell>
          <cell r="C22" t="str">
            <v>nej</v>
          </cell>
        </row>
        <row r="23">
          <cell r="A23" t="str">
            <v>Audiologopæd</v>
          </cell>
          <cell r="B23">
            <v>0</v>
          </cell>
          <cell r="C23" t="str">
            <v>nej</v>
          </cell>
        </row>
        <row r="24">
          <cell r="A24" t="str">
            <v>Bachelor</v>
          </cell>
          <cell r="B24">
            <v>0</v>
          </cell>
          <cell r="C24" t="str">
            <v>nej</v>
          </cell>
        </row>
        <row r="25">
          <cell r="A25" t="str">
            <v>Bager</v>
          </cell>
          <cell r="B25">
            <v>0</v>
          </cell>
          <cell r="C25" t="str">
            <v>nej</v>
          </cell>
        </row>
        <row r="26">
          <cell r="A26" t="str">
            <v>Beskyttet beskæftigelse</v>
          </cell>
          <cell r="B26">
            <v>0</v>
          </cell>
          <cell r="C26" t="str">
            <v>nej</v>
          </cell>
        </row>
        <row r="27">
          <cell r="A27" t="str">
            <v>Beskæftigelsesvejleder</v>
          </cell>
          <cell r="B27">
            <v>0</v>
          </cell>
          <cell r="C27" t="str">
            <v>nej</v>
          </cell>
        </row>
        <row r="28">
          <cell r="A28" t="str">
            <v>Bibliotekar</v>
          </cell>
          <cell r="B28">
            <v>0</v>
          </cell>
          <cell r="C28" t="str">
            <v>nej</v>
          </cell>
        </row>
        <row r="29">
          <cell r="A29" t="str">
            <v>Bioanalytiker</v>
          </cell>
          <cell r="B29">
            <v>0</v>
          </cell>
          <cell r="C29" t="str">
            <v>nej</v>
          </cell>
        </row>
        <row r="30">
          <cell r="A30" t="str">
            <v>Bioanalytikerunderviser</v>
          </cell>
          <cell r="B30">
            <v>0</v>
          </cell>
          <cell r="C30" t="str">
            <v>nej</v>
          </cell>
        </row>
        <row r="31">
          <cell r="A31" t="str">
            <v>Biolog</v>
          </cell>
          <cell r="B31">
            <v>0</v>
          </cell>
          <cell r="C31" t="str">
            <v>nej</v>
          </cell>
        </row>
        <row r="32">
          <cell r="A32" t="str">
            <v>Blikkenslager</v>
          </cell>
          <cell r="B32">
            <v>0</v>
          </cell>
          <cell r="C32" t="str">
            <v>nej</v>
          </cell>
        </row>
        <row r="33">
          <cell r="A33" t="str">
            <v>Budget- og controllingchef</v>
          </cell>
          <cell r="B33">
            <v>0</v>
          </cell>
          <cell r="C33" t="str">
            <v>ja</v>
          </cell>
        </row>
        <row r="34">
          <cell r="A34" t="str">
            <v>Byggechef</v>
          </cell>
          <cell r="B34">
            <v>0</v>
          </cell>
          <cell r="C34" t="str">
            <v>ja</v>
          </cell>
        </row>
        <row r="35">
          <cell r="A35" t="str">
            <v>Byggeteknisk chef</v>
          </cell>
          <cell r="B35">
            <v>0</v>
          </cell>
          <cell r="C35" t="str">
            <v>ja</v>
          </cell>
        </row>
        <row r="36">
          <cell r="A36" t="str">
            <v>Bygnings- og driftschef</v>
          </cell>
          <cell r="B36">
            <v>0</v>
          </cell>
          <cell r="C36" t="str">
            <v>ja</v>
          </cell>
        </row>
        <row r="37">
          <cell r="A37" t="str">
            <v>Bygningskonstruktør</v>
          </cell>
          <cell r="B37">
            <v>0</v>
          </cell>
          <cell r="C37" t="str">
            <v>nej</v>
          </cell>
        </row>
        <row r="38">
          <cell r="A38" t="str">
            <v>Centerchef</v>
          </cell>
          <cell r="B38">
            <v>0</v>
          </cell>
          <cell r="C38" t="str">
            <v>ja</v>
          </cell>
        </row>
        <row r="39">
          <cell r="A39" t="str">
            <v>Centerdirektør</v>
          </cell>
          <cell r="B39">
            <v>0</v>
          </cell>
          <cell r="C39" t="str">
            <v>ja</v>
          </cell>
        </row>
        <row r="40">
          <cell r="A40" t="str">
            <v>Change Manager</v>
          </cell>
          <cell r="B40">
            <v>0</v>
          </cell>
          <cell r="C40" t="str">
            <v>nej</v>
          </cell>
        </row>
        <row r="41">
          <cell r="A41" t="str">
            <v>Chauffør</v>
          </cell>
          <cell r="B41">
            <v>0</v>
          </cell>
          <cell r="C41" t="str">
            <v>nej</v>
          </cell>
        </row>
        <row r="42">
          <cell r="A42" t="str">
            <v>Chef for HR og Uddannelse</v>
          </cell>
          <cell r="B42">
            <v>0</v>
          </cell>
          <cell r="C42" t="str">
            <v>ja</v>
          </cell>
        </row>
        <row r="43">
          <cell r="A43" t="str">
            <v>Chef for Indkøb og support</v>
          </cell>
          <cell r="B43">
            <v>0</v>
          </cell>
          <cell r="C43" t="str">
            <v>ja</v>
          </cell>
        </row>
        <row r="44">
          <cell r="A44" t="str">
            <v>Chef for Informatik og Patientservice</v>
          </cell>
          <cell r="B44">
            <v>0</v>
          </cell>
          <cell r="C44" t="str">
            <v>ja</v>
          </cell>
        </row>
        <row r="45">
          <cell r="A45" t="str">
            <v>Chef for Informationssikkerhed</v>
          </cell>
          <cell r="B45">
            <v>0</v>
          </cell>
          <cell r="C45" t="str">
            <v>ja</v>
          </cell>
        </row>
        <row r="46">
          <cell r="A46" t="str">
            <v>Chef for Intern Kontrolenhed</v>
          </cell>
          <cell r="B46">
            <v>0</v>
          </cell>
          <cell r="C46" t="str">
            <v>ja</v>
          </cell>
        </row>
        <row r="47">
          <cell r="A47" t="str">
            <v>Chef for Jura og forhandling</v>
          </cell>
          <cell r="B47">
            <v>0</v>
          </cell>
          <cell r="C47" t="str">
            <v>ja</v>
          </cell>
        </row>
        <row r="48">
          <cell r="A48" t="str">
            <v>Chef for KS Regionshus</v>
          </cell>
          <cell r="B48">
            <v>0</v>
          </cell>
          <cell r="C48" t="str">
            <v>ja</v>
          </cell>
        </row>
        <row r="49">
          <cell r="A49" t="str">
            <v>Chef for KU Sund</v>
          </cell>
          <cell r="B49">
            <v>0</v>
          </cell>
          <cell r="C49" t="str">
            <v>ja</v>
          </cell>
        </row>
        <row r="50">
          <cell r="A50" t="str">
            <v>Chef for Kvalitet og Målstyring</v>
          </cell>
          <cell r="B50">
            <v>0</v>
          </cell>
          <cell r="C50" t="str">
            <v>ja</v>
          </cell>
        </row>
        <row r="51">
          <cell r="A51" t="str">
            <v>Chef for Løn og personale</v>
          </cell>
          <cell r="B51">
            <v>0</v>
          </cell>
          <cell r="C51" t="str">
            <v>ja</v>
          </cell>
        </row>
        <row r="52">
          <cell r="A52" t="str">
            <v>Chef for Medicoteknik</v>
          </cell>
          <cell r="B52">
            <v>0</v>
          </cell>
          <cell r="C52" t="str">
            <v>ja</v>
          </cell>
        </row>
        <row r="53">
          <cell r="A53" t="str">
            <v>Chef for Regnskabsservice</v>
          </cell>
          <cell r="B53">
            <v>0</v>
          </cell>
          <cell r="C53" t="str">
            <v>ja</v>
          </cell>
        </row>
        <row r="54">
          <cell r="A54" t="str">
            <v>Chef for Strategi og Plan</v>
          </cell>
          <cell r="B54">
            <v>0</v>
          </cell>
          <cell r="C54" t="str">
            <v>ja</v>
          </cell>
        </row>
        <row r="55">
          <cell r="A55" t="str">
            <v>Chef for Teknik</v>
          </cell>
          <cell r="B55">
            <v>0</v>
          </cell>
          <cell r="C55" t="str">
            <v>ja</v>
          </cell>
        </row>
        <row r="56">
          <cell r="A56" t="str">
            <v>Chef for Udbud</v>
          </cell>
          <cell r="B56">
            <v>0</v>
          </cell>
          <cell r="C56" t="str">
            <v>ja</v>
          </cell>
        </row>
        <row r="57">
          <cell r="A57" t="str">
            <v>Chef for Uddannelse og kompetence</v>
          </cell>
          <cell r="B57">
            <v>0</v>
          </cell>
          <cell r="C57" t="str">
            <v>ja</v>
          </cell>
        </row>
        <row r="58">
          <cell r="A58" t="str">
            <v>Chef Økonomi og Analyse</v>
          </cell>
          <cell r="B58">
            <v>0</v>
          </cell>
          <cell r="C58" t="str">
            <v>ja</v>
          </cell>
        </row>
        <row r="59">
          <cell r="A59" t="str">
            <v>Cheffysiker</v>
          </cell>
          <cell r="B59">
            <v>0</v>
          </cell>
          <cell r="C59" t="str">
            <v>ja</v>
          </cell>
        </row>
        <row r="60">
          <cell r="A60" t="str">
            <v>Chefkonsulent</v>
          </cell>
          <cell r="B60">
            <v>0</v>
          </cell>
          <cell r="C60" t="str">
            <v>nej</v>
          </cell>
        </row>
        <row r="61">
          <cell r="A61" t="str">
            <v>Chefkonsulent (læge)</v>
          </cell>
          <cell r="B61">
            <v>0</v>
          </cell>
          <cell r="C61" t="str">
            <v>nej</v>
          </cell>
        </row>
        <row r="62">
          <cell r="A62" t="str">
            <v>Chefsekretær</v>
          </cell>
          <cell r="B62">
            <v>0</v>
          </cell>
          <cell r="C62" t="str">
            <v>nej</v>
          </cell>
        </row>
        <row r="63">
          <cell r="A63" t="str">
            <v>Chefsekretær/uddannelsesleder</v>
          </cell>
          <cell r="B63">
            <v>0</v>
          </cell>
          <cell r="C63" t="str">
            <v>ja</v>
          </cell>
        </row>
        <row r="64">
          <cell r="A64" t="str">
            <v>Configuration Manager</v>
          </cell>
          <cell r="B64">
            <v>0</v>
          </cell>
          <cell r="C64" t="str">
            <v>nej</v>
          </cell>
        </row>
        <row r="65">
          <cell r="A65" t="str">
            <v>Continuity Manager</v>
          </cell>
          <cell r="B65">
            <v>0</v>
          </cell>
          <cell r="C65" t="str">
            <v>nej</v>
          </cell>
        </row>
        <row r="66">
          <cell r="A66" t="str">
            <v>Daglig leder</v>
          </cell>
          <cell r="B66">
            <v>0</v>
          </cell>
          <cell r="C66" t="str">
            <v>ja</v>
          </cell>
        </row>
        <row r="67">
          <cell r="A67" t="str">
            <v>Data- og analysechef</v>
          </cell>
          <cell r="B67">
            <v>0</v>
          </cell>
          <cell r="C67" t="str">
            <v>ja</v>
          </cell>
        </row>
        <row r="68">
          <cell r="A68" t="str">
            <v>Data- og planlægningschef</v>
          </cell>
          <cell r="B68">
            <v>0</v>
          </cell>
          <cell r="C68" t="str">
            <v>ja</v>
          </cell>
        </row>
        <row r="69">
          <cell r="A69" t="str">
            <v>Datafagtekniker</v>
          </cell>
          <cell r="B69">
            <v>0</v>
          </cell>
          <cell r="C69" t="str">
            <v>nej</v>
          </cell>
        </row>
        <row r="70">
          <cell r="A70" t="str">
            <v>Depotmedarbejder</v>
          </cell>
          <cell r="B70">
            <v>0</v>
          </cell>
          <cell r="C70" t="str">
            <v>nej</v>
          </cell>
        </row>
        <row r="71">
          <cell r="A71" t="str">
            <v>Diakon</v>
          </cell>
          <cell r="B71">
            <v>0</v>
          </cell>
          <cell r="C71" t="str">
            <v>nej</v>
          </cell>
        </row>
        <row r="72">
          <cell r="A72" t="str">
            <v>Direktør for Det nære sundhedsvæsen</v>
          </cell>
          <cell r="B72">
            <v>0</v>
          </cell>
          <cell r="C72" t="str">
            <v>ja</v>
          </cell>
        </row>
        <row r="73">
          <cell r="A73" t="str">
            <v>Diverse undervisere</v>
          </cell>
          <cell r="B73">
            <v>0</v>
          </cell>
          <cell r="C73" t="str">
            <v>nej</v>
          </cell>
        </row>
        <row r="74">
          <cell r="A74" t="str">
            <v>Diverse, ej fast løn</v>
          </cell>
          <cell r="B74">
            <v>0</v>
          </cell>
          <cell r="C74" t="str">
            <v>nej</v>
          </cell>
        </row>
        <row r="75">
          <cell r="A75" t="str">
            <v>Diverse, ej fast løn (arbejdsskade)</v>
          </cell>
          <cell r="B75">
            <v>0</v>
          </cell>
          <cell r="C75" t="str">
            <v>nej</v>
          </cell>
        </row>
        <row r="76">
          <cell r="A76" t="str">
            <v>Diverse, ej fast løn (forsikringer)</v>
          </cell>
          <cell r="B76">
            <v>0</v>
          </cell>
          <cell r="C76" t="str">
            <v>nej</v>
          </cell>
        </row>
        <row r="77">
          <cell r="A77" t="str">
            <v>Diætist</v>
          </cell>
          <cell r="B77">
            <v>0</v>
          </cell>
          <cell r="C77" t="str">
            <v>nej</v>
          </cell>
        </row>
        <row r="78">
          <cell r="A78" t="str">
            <v>DRG-Controller</v>
          </cell>
          <cell r="B78">
            <v>0</v>
          </cell>
          <cell r="C78" t="str">
            <v>nej</v>
          </cell>
        </row>
        <row r="79">
          <cell r="A79" t="str">
            <v>Drifts- og sekretariatschef</v>
          </cell>
          <cell r="B79">
            <v>0</v>
          </cell>
          <cell r="C79" t="str">
            <v>ja</v>
          </cell>
        </row>
        <row r="80">
          <cell r="A80" t="str">
            <v>Driftschef</v>
          </cell>
          <cell r="B80">
            <v>0</v>
          </cell>
          <cell r="C80" t="str">
            <v>ja</v>
          </cell>
        </row>
        <row r="81">
          <cell r="A81" t="str">
            <v>Driftsleder</v>
          </cell>
          <cell r="B81">
            <v>0</v>
          </cell>
          <cell r="C81" t="str">
            <v>ja</v>
          </cell>
        </row>
        <row r="82">
          <cell r="A82" t="str">
            <v>Driftstekniker</v>
          </cell>
          <cell r="B82">
            <v>0</v>
          </cell>
          <cell r="C82" t="str">
            <v>nej</v>
          </cell>
        </row>
        <row r="83">
          <cell r="A83" t="str">
            <v>Efterindtægt</v>
          </cell>
          <cell r="B83">
            <v>0</v>
          </cell>
          <cell r="C83" t="str">
            <v>nej</v>
          </cell>
        </row>
        <row r="84">
          <cell r="A84" t="str">
            <v>EGU-elev</v>
          </cell>
          <cell r="B84">
            <v>0</v>
          </cell>
          <cell r="C84" t="str">
            <v>nej</v>
          </cell>
        </row>
        <row r="85">
          <cell r="A85" t="str">
            <v>Ejendomsservicetekniker</v>
          </cell>
          <cell r="B85">
            <v>0</v>
          </cell>
          <cell r="C85" t="str">
            <v>nej</v>
          </cell>
        </row>
        <row r="86">
          <cell r="A86" t="str">
            <v>Ejendomsserviceteknikerelev</v>
          </cell>
          <cell r="B86">
            <v>0</v>
          </cell>
          <cell r="C86" t="str">
            <v>nej</v>
          </cell>
        </row>
        <row r="87">
          <cell r="A87" t="str">
            <v>Elektriker</v>
          </cell>
          <cell r="B87">
            <v>0</v>
          </cell>
          <cell r="C87" t="str">
            <v>nej</v>
          </cell>
        </row>
        <row r="88">
          <cell r="A88" t="str">
            <v>Elektrikerelev</v>
          </cell>
          <cell r="B88">
            <v>0</v>
          </cell>
          <cell r="C88" t="str">
            <v>nej</v>
          </cell>
        </row>
        <row r="89">
          <cell r="A89" t="str">
            <v>Elektronikmekaniker</v>
          </cell>
          <cell r="B89">
            <v>0</v>
          </cell>
          <cell r="C89" t="str">
            <v>nej</v>
          </cell>
        </row>
        <row r="90">
          <cell r="A90" t="str">
            <v>Elektroniktekniker</v>
          </cell>
          <cell r="B90">
            <v>0</v>
          </cell>
          <cell r="C90" t="str">
            <v>nej</v>
          </cell>
        </row>
        <row r="91">
          <cell r="A91" t="str">
            <v>Enhedschef</v>
          </cell>
          <cell r="B91" t="str">
            <v>y</v>
          </cell>
          <cell r="C91" t="str">
            <v>ja</v>
          </cell>
        </row>
        <row r="92">
          <cell r="A92" t="str">
            <v>Enhedsleder</v>
          </cell>
          <cell r="B92">
            <v>0</v>
          </cell>
          <cell r="C92" t="str">
            <v>ja</v>
          </cell>
        </row>
        <row r="93">
          <cell r="A93" t="str">
            <v>Ergoterapeut</v>
          </cell>
          <cell r="B93">
            <v>0</v>
          </cell>
          <cell r="C93" t="str">
            <v>nej</v>
          </cell>
        </row>
        <row r="94">
          <cell r="A94" t="str">
            <v>Erhvervsuddannet serviceassistent</v>
          </cell>
          <cell r="B94" t="str">
            <v>y</v>
          </cell>
          <cell r="C94" t="str">
            <v>nej</v>
          </cell>
        </row>
        <row r="95">
          <cell r="A95" t="str">
            <v>Ernæringsassistent</v>
          </cell>
          <cell r="B95">
            <v>0</v>
          </cell>
          <cell r="C95" t="str">
            <v>nej</v>
          </cell>
        </row>
        <row r="96">
          <cell r="A96" t="str">
            <v>Ernæringsassistentelev</v>
          </cell>
          <cell r="B96">
            <v>0</v>
          </cell>
          <cell r="C96" t="str">
            <v>nej</v>
          </cell>
        </row>
        <row r="97">
          <cell r="A97" t="str">
            <v>Faglig leder</v>
          </cell>
          <cell r="B97">
            <v>0</v>
          </cell>
          <cell r="C97" t="str">
            <v>nej</v>
          </cell>
        </row>
        <row r="98">
          <cell r="A98" t="str">
            <v>Faglærer</v>
          </cell>
          <cell r="B98">
            <v>0</v>
          </cell>
          <cell r="C98" t="str">
            <v>nej</v>
          </cell>
        </row>
        <row r="99">
          <cell r="A99" t="str">
            <v>Farmaceut</v>
          </cell>
          <cell r="B99">
            <v>0</v>
          </cell>
          <cell r="C99" t="str">
            <v>nej</v>
          </cell>
        </row>
        <row r="100">
          <cell r="A100" t="str">
            <v>Farmaceutisk Chef</v>
          </cell>
          <cell r="B100">
            <v>0</v>
          </cell>
          <cell r="C100" t="str">
            <v>ja</v>
          </cell>
        </row>
        <row r="101">
          <cell r="A101" t="str">
            <v>Farmakonom</v>
          </cell>
          <cell r="B101">
            <v>0</v>
          </cell>
          <cell r="C101" t="str">
            <v>nej</v>
          </cell>
        </row>
        <row r="102">
          <cell r="A102" t="str">
            <v>Finans- og analysechef</v>
          </cell>
          <cell r="B102">
            <v>0</v>
          </cell>
          <cell r="C102" t="str">
            <v>ja</v>
          </cell>
        </row>
        <row r="103">
          <cell r="A103" t="str">
            <v>Finans- og regnskabschef</v>
          </cell>
          <cell r="B103">
            <v>0</v>
          </cell>
          <cell r="C103" t="str">
            <v>ja</v>
          </cell>
        </row>
        <row r="104">
          <cell r="A104" t="str">
            <v>Fodterapeut</v>
          </cell>
          <cell r="B104">
            <v>0</v>
          </cell>
          <cell r="C104" t="str">
            <v>nej</v>
          </cell>
        </row>
        <row r="105">
          <cell r="A105" t="str">
            <v>Forbedringschef</v>
          </cell>
          <cell r="B105">
            <v>0</v>
          </cell>
          <cell r="C105" t="str">
            <v>ja</v>
          </cell>
        </row>
        <row r="106">
          <cell r="A106" t="str">
            <v>Forsker (ikke læge)</v>
          </cell>
          <cell r="B106">
            <v>0</v>
          </cell>
          <cell r="C106" t="str">
            <v>nej</v>
          </cell>
        </row>
        <row r="107">
          <cell r="A107" t="str">
            <v>Forsknings- og innovationschef</v>
          </cell>
          <cell r="B107">
            <v>0</v>
          </cell>
          <cell r="C107" t="str">
            <v>ja</v>
          </cell>
        </row>
        <row r="108">
          <cell r="A108" t="str">
            <v>Forskningsassistent (ikke læge)</v>
          </cell>
          <cell r="B108">
            <v>0</v>
          </cell>
          <cell r="C108" t="str">
            <v>nej</v>
          </cell>
        </row>
        <row r="109">
          <cell r="A109" t="str">
            <v>Forskningsassistent (læge)</v>
          </cell>
          <cell r="B109">
            <v>0</v>
          </cell>
          <cell r="C109" t="str">
            <v>nej</v>
          </cell>
        </row>
        <row r="110">
          <cell r="A110" t="str">
            <v>Forskningskonsulent</v>
          </cell>
          <cell r="B110">
            <v>0</v>
          </cell>
          <cell r="C110" t="str">
            <v>nej</v>
          </cell>
        </row>
        <row r="111">
          <cell r="A111" t="str">
            <v>Forskningskoordinator</v>
          </cell>
          <cell r="B111">
            <v>0</v>
          </cell>
          <cell r="C111" t="str">
            <v>nej</v>
          </cell>
        </row>
        <row r="112">
          <cell r="A112" t="str">
            <v>Forskningsleder</v>
          </cell>
          <cell r="B112">
            <v>0</v>
          </cell>
          <cell r="C112" t="str">
            <v>nej</v>
          </cell>
        </row>
        <row r="113">
          <cell r="A113" t="str">
            <v>Forskningslektor</v>
          </cell>
          <cell r="B113">
            <v>0</v>
          </cell>
          <cell r="C113" t="str">
            <v>nej</v>
          </cell>
        </row>
        <row r="114">
          <cell r="A114" t="str">
            <v>Forskningsmedarbejder (ikke-læge)</v>
          </cell>
          <cell r="B114">
            <v>0</v>
          </cell>
          <cell r="C114" t="str">
            <v>nej</v>
          </cell>
        </row>
        <row r="115">
          <cell r="A115" t="str">
            <v>Forskningsmedarbejder (læge)</v>
          </cell>
          <cell r="B115">
            <v>0</v>
          </cell>
          <cell r="C115" t="str">
            <v>nej</v>
          </cell>
        </row>
        <row r="116">
          <cell r="A116" t="str">
            <v>Forskningsreservelæge</v>
          </cell>
          <cell r="B116">
            <v>0</v>
          </cell>
          <cell r="C116" t="str">
            <v>nej</v>
          </cell>
        </row>
        <row r="117">
          <cell r="A117" t="str">
            <v>Forskningssekretær</v>
          </cell>
          <cell r="B117">
            <v>0</v>
          </cell>
          <cell r="C117" t="str">
            <v>nej</v>
          </cell>
        </row>
        <row r="118">
          <cell r="A118" t="str">
            <v>Forskningssygeplejerske</v>
          </cell>
          <cell r="B118">
            <v>0</v>
          </cell>
          <cell r="C118" t="str">
            <v>nej</v>
          </cell>
        </row>
        <row r="119">
          <cell r="A119" t="str">
            <v>Forstander</v>
          </cell>
          <cell r="B119">
            <v>0</v>
          </cell>
          <cell r="C119" t="str">
            <v>ja</v>
          </cell>
        </row>
        <row r="120">
          <cell r="A120" t="str">
            <v>Funktionschef</v>
          </cell>
          <cell r="B120">
            <v>0</v>
          </cell>
          <cell r="C120" t="str">
            <v>ja</v>
          </cell>
        </row>
        <row r="121">
          <cell r="A121" t="str">
            <v>Funktionsleder</v>
          </cell>
          <cell r="B121">
            <v>0</v>
          </cell>
          <cell r="C121" t="str">
            <v>ja</v>
          </cell>
        </row>
        <row r="122">
          <cell r="A122" t="str">
            <v>Fysiker</v>
          </cell>
          <cell r="B122">
            <v>0</v>
          </cell>
          <cell r="C122" t="str">
            <v>nej</v>
          </cell>
        </row>
        <row r="123">
          <cell r="A123" t="str">
            <v>Fysioterapeut</v>
          </cell>
          <cell r="B123">
            <v>0</v>
          </cell>
          <cell r="C123" t="str">
            <v>nej</v>
          </cell>
        </row>
        <row r="124">
          <cell r="A124" t="str">
            <v>Gartner</v>
          </cell>
          <cell r="B124">
            <v>0</v>
          </cell>
          <cell r="C124" t="str">
            <v>nej</v>
          </cell>
        </row>
        <row r="125">
          <cell r="A125" t="str">
            <v>Gartnerelev</v>
          </cell>
          <cell r="B125">
            <v>0</v>
          </cell>
          <cell r="C125" t="str">
            <v>nej</v>
          </cell>
        </row>
        <row r="126">
          <cell r="A126" t="str">
            <v>GIS-medarbejder</v>
          </cell>
          <cell r="B126">
            <v>0</v>
          </cell>
          <cell r="C126" t="str">
            <v>nej</v>
          </cell>
        </row>
        <row r="127">
          <cell r="A127" t="str">
            <v>Grafiker</v>
          </cell>
          <cell r="B127">
            <v>0</v>
          </cell>
          <cell r="C127" t="str">
            <v>nej</v>
          </cell>
        </row>
        <row r="128">
          <cell r="A128" t="str">
            <v>Honorarlønnet</v>
          </cell>
          <cell r="B128">
            <v>0</v>
          </cell>
          <cell r="C128" t="str">
            <v>nej</v>
          </cell>
        </row>
        <row r="129">
          <cell r="A129" t="str">
            <v>HR chef</v>
          </cell>
          <cell r="B129">
            <v>0</v>
          </cell>
          <cell r="C129" t="str">
            <v>ja</v>
          </cell>
        </row>
        <row r="130">
          <cell r="A130" t="str">
            <v>HR direktør</v>
          </cell>
          <cell r="B130">
            <v>0</v>
          </cell>
          <cell r="C130" t="str">
            <v>ja</v>
          </cell>
        </row>
        <row r="131">
          <cell r="A131" t="str">
            <v>HR konsulent</v>
          </cell>
          <cell r="B131">
            <v>0</v>
          </cell>
          <cell r="C131" t="str">
            <v>nej</v>
          </cell>
        </row>
        <row r="132">
          <cell r="A132" t="str">
            <v>HR Lønkonsulent</v>
          </cell>
          <cell r="B132">
            <v>0</v>
          </cell>
          <cell r="C132" t="str">
            <v>nej</v>
          </cell>
        </row>
        <row r="133">
          <cell r="A133" t="str">
            <v>HR udviklingschef</v>
          </cell>
          <cell r="B133">
            <v>0</v>
          </cell>
          <cell r="C133" t="str">
            <v>ja</v>
          </cell>
        </row>
        <row r="134">
          <cell r="A134" t="str">
            <v>Husassistent</v>
          </cell>
          <cell r="B134">
            <v>0</v>
          </cell>
          <cell r="C134" t="str">
            <v>nej</v>
          </cell>
        </row>
        <row r="135">
          <cell r="A135" t="str">
            <v>Husholdningsleder</v>
          </cell>
          <cell r="B135">
            <v>0</v>
          </cell>
          <cell r="C135" t="str">
            <v>nej</v>
          </cell>
        </row>
        <row r="136">
          <cell r="A136" t="str">
            <v>Håndværker</v>
          </cell>
          <cell r="B136">
            <v>0</v>
          </cell>
          <cell r="C136" t="str">
            <v>nej</v>
          </cell>
        </row>
        <row r="137">
          <cell r="A137" t="str">
            <v>IGU - Uuddannet personale</v>
          </cell>
          <cell r="B137">
            <v>0</v>
          </cell>
          <cell r="C137" t="str">
            <v>nej</v>
          </cell>
        </row>
        <row r="138">
          <cell r="A138" t="str">
            <v>Ikke-uddannet lægesekretær</v>
          </cell>
          <cell r="B138">
            <v>0</v>
          </cell>
          <cell r="C138" t="str">
            <v>nej</v>
          </cell>
        </row>
        <row r="139">
          <cell r="A139" t="str">
            <v>Indkøbschef</v>
          </cell>
          <cell r="B139">
            <v>0</v>
          </cell>
          <cell r="C139" t="str">
            <v>ja</v>
          </cell>
        </row>
        <row r="140">
          <cell r="A140" t="str">
            <v>Indkøbskonsulent</v>
          </cell>
          <cell r="B140">
            <v>0</v>
          </cell>
          <cell r="C140" t="str">
            <v>nej</v>
          </cell>
        </row>
        <row r="141">
          <cell r="A141" t="str">
            <v>Ingeniør</v>
          </cell>
          <cell r="B141">
            <v>0</v>
          </cell>
          <cell r="C141" t="str">
            <v>nej</v>
          </cell>
        </row>
        <row r="142">
          <cell r="A142" t="str">
            <v>Innovationskonsulent</v>
          </cell>
          <cell r="B142">
            <v>0</v>
          </cell>
          <cell r="C142" t="str">
            <v>nej</v>
          </cell>
        </row>
        <row r="143">
          <cell r="A143" t="str">
            <v>Instruktionsjordemoder</v>
          </cell>
          <cell r="B143">
            <v>0</v>
          </cell>
          <cell r="C143" t="str">
            <v>nej</v>
          </cell>
        </row>
        <row r="144">
          <cell r="A144" t="str">
            <v>IT chef</v>
          </cell>
          <cell r="B144">
            <v>0</v>
          </cell>
          <cell r="C144" t="str">
            <v>ja</v>
          </cell>
        </row>
        <row r="145">
          <cell r="A145" t="str">
            <v>IT direktør</v>
          </cell>
          <cell r="B145">
            <v>0</v>
          </cell>
          <cell r="C145" t="str">
            <v>ja</v>
          </cell>
        </row>
        <row r="146">
          <cell r="A146" t="str">
            <v>IT elev</v>
          </cell>
          <cell r="B146">
            <v>0</v>
          </cell>
          <cell r="C146" t="str">
            <v>nej</v>
          </cell>
        </row>
        <row r="147">
          <cell r="A147" t="str">
            <v>IT medarbejder</v>
          </cell>
          <cell r="B147">
            <v>0</v>
          </cell>
          <cell r="C147" t="str">
            <v>nej</v>
          </cell>
        </row>
        <row r="148">
          <cell r="A148" t="str">
            <v>IT sikkerhedschef</v>
          </cell>
          <cell r="B148">
            <v>0</v>
          </cell>
          <cell r="C148" t="str">
            <v>nej</v>
          </cell>
        </row>
        <row r="149">
          <cell r="A149" t="str">
            <v>Jordemoder</v>
          </cell>
          <cell r="B149">
            <v>0</v>
          </cell>
          <cell r="C149" t="str">
            <v>nej</v>
          </cell>
        </row>
        <row r="150">
          <cell r="A150" t="str">
            <v>Jordemoderleder</v>
          </cell>
          <cell r="B150">
            <v>0</v>
          </cell>
          <cell r="C150" t="str">
            <v>ja</v>
          </cell>
        </row>
        <row r="151">
          <cell r="A151" t="str">
            <v>Journalist</v>
          </cell>
          <cell r="B151">
            <v>0</v>
          </cell>
          <cell r="C151" t="str">
            <v>nej</v>
          </cell>
        </row>
        <row r="152">
          <cell r="A152" t="str">
            <v>Journalistpraktikant</v>
          </cell>
          <cell r="B152">
            <v>0</v>
          </cell>
          <cell r="C152" t="str">
            <v>nej</v>
          </cell>
        </row>
        <row r="153">
          <cell r="A153" t="str">
            <v>Jurist</v>
          </cell>
          <cell r="B153">
            <v>0</v>
          </cell>
          <cell r="C153" t="str">
            <v>nej</v>
          </cell>
        </row>
        <row r="154">
          <cell r="A154" t="str">
            <v>Kantinechef</v>
          </cell>
          <cell r="B154">
            <v>0</v>
          </cell>
          <cell r="C154" t="str">
            <v>ja</v>
          </cell>
        </row>
        <row r="155">
          <cell r="A155" t="str">
            <v>Kedelpasser</v>
          </cell>
          <cell r="B155">
            <v>0</v>
          </cell>
          <cell r="C155" t="str">
            <v>nej</v>
          </cell>
        </row>
        <row r="156">
          <cell r="A156" t="str">
            <v>Kemiker</v>
          </cell>
          <cell r="B156">
            <v>0</v>
          </cell>
          <cell r="C156" t="str">
            <v>nej</v>
          </cell>
        </row>
        <row r="157">
          <cell r="A157" t="str">
            <v>Kiropraktor</v>
          </cell>
          <cell r="B157">
            <v>0</v>
          </cell>
          <cell r="C157" t="str">
            <v>nej</v>
          </cell>
        </row>
        <row r="158">
          <cell r="A158" t="str">
            <v>Kl. uddannelsesansvarlig sygeplejerske</v>
          </cell>
          <cell r="B158">
            <v>0</v>
          </cell>
          <cell r="C158" t="str">
            <v>nej</v>
          </cell>
        </row>
        <row r="159">
          <cell r="A159" t="str">
            <v>Klinisk assistent</v>
          </cell>
          <cell r="B159">
            <v>0</v>
          </cell>
          <cell r="C159" t="str">
            <v>nej</v>
          </cell>
        </row>
        <row r="160">
          <cell r="A160" t="str">
            <v>Klinisk funktionschef</v>
          </cell>
          <cell r="B160">
            <v>0</v>
          </cell>
          <cell r="C160" t="str">
            <v>ja</v>
          </cell>
        </row>
        <row r="161">
          <cell r="A161" t="str">
            <v>Klinisk jordemoderspecialist</v>
          </cell>
          <cell r="B161">
            <v>0</v>
          </cell>
          <cell r="C161" t="str">
            <v>nej</v>
          </cell>
        </row>
        <row r="162">
          <cell r="A162" t="str">
            <v>Klinisk jordemodersupervisor</v>
          </cell>
          <cell r="B162">
            <v>0</v>
          </cell>
          <cell r="C162" t="str">
            <v>nej</v>
          </cell>
        </row>
        <row r="163">
          <cell r="A163" t="str">
            <v>Klinisk professor</v>
          </cell>
          <cell r="B163">
            <v>0</v>
          </cell>
          <cell r="C163" t="str">
            <v>ja</v>
          </cell>
        </row>
        <row r="164">
          <cell r="A164" t="str">
            <v>Klinisk sygeplejespecialist</v>
          </cell>
          <cell r="B164">
            <v>0</v>
          </cell>
          <cell r="C164" t="str">
            <v>nej</v>
          </cell>
        </row>
        <row r="165">
          <cell r="A165" t="str">
            <v>Klinisk sygeplejespecialist/lektor</v>
          </cell>
          <cell r="B165">
            <v>0</v>
          </cell>
          <cell r="C165" t="str">
            <v>nej</v>
          </cell>
        </row>
        <row r="166">
          <cell r="A166" t="str">
            <v>Klinisk udviklingssygeplejerske</v>
          </cell>
          <cell r="B166">
            <v>0</v>
          </cell>
          <cell r="C166" t="str">
            <v>nej</v>
          </cell>
        </row>
        <row r="167">
          <cell r="A167" t="str">
            <v>Klinisk udviklingsterapeut</v>
          </cell>
          <cell r="B167">
            <v>0</v>
          </cell>
          <cell r="C167" t="str">
            <v>nej</v>
          </cell>
        </row>
        <row r="168">
          <cell r="A168" t="str">
            <v>Klinisk underviser</v>
          </cell>
          <cell r="B168">
            <v>0</v>
          </cell>
          <cell r="C168" t="str">
            <v>nej</v>
          </cell>
        </row>
        <row r="169">
          <cell r="A169" t="str">
            <v>Kok</v>
          </cell>
          <cell r="B169">
            <v>0</v>
          </cell>
          <cell r="C169" t="str">
            <v>nej</v>
          </cell>
        </row>
        <row r="170">
          <cell r="A170" t="str">
            <v>Kommunikationschef</v>
          </cell>
          <cell r="B170">
            <v>0</v>
          </cell>
          <cell r="C170" t="str">
            <v>ja</v>
          </cell>
        </row>
        <row r="171">
          <cell r="A171" t="str">
            <v>Kommunikationskonsulent</v>
          </cell>
          <cell r="B171">
            <v>0</v>
          </cell>
          <cell r="C171" t="str">
            <v>nej</v>
          </cell>
        </row>
        <row r="172">
          <cell r="A172" t="str">
            <v>Kommunikationsmedarbejder</v>
          </cell>
          <cell r="B172">
            <v>0</v>
          </cell>
          <cell r="C172" t="str">
            <v>nej</v>
          </cell>
        </row>
        <row r="173">
          <cell r="A173" t="str">
            <v>Koncernbudgetchef</v>
          </cell>
          <cell r="B173">
            <v>0</v>
          </cell>
          <cell r="C173" t="str">
            <v>ja</v>
          </cell>
        </row>
        <row r="174">
          <cell r="A174" t="str">
            <v>Koncerndirektør</v>
          </cell>
          <cell r="B174">
            <v>0</v>
          </cell>
          <cell r="C174" t="str">
            <v>ja</v>
          </cell>
        </row>
        <row r="175">
          <cell r="A175" t="str">
            <v>Koncernsekretariatschef</v>
          </cell>
          <cell r="B175">
            <v>0</v>
          </cell>
          <cell r="C175" t="str">
            <v>ja</v>
          </cell>
        </row>
        <row r="176">
          <cell r="A176" t="str">
            <v>Koncernøkonomichef</v>
          </cell>
          <cell r="B176">
            <v>0</v>
          </cell>
          <cell r="C176" t="str">
            <v>ja</v>
          </cell>
        </row>
        <row r="177">
          <cell r="A177" t="str">
            <v>Konsulent</v>
          </cell>
          <cell r="B177">
            <v>0</v>
          </cell>
          <cell r="C177" t="str">
            <v>nej</v>
          </cell>
        </row>
        <row r="178">
          <cell r="A178" t="str">
            <v>Konsulent (læge)</v>
          </cell>
          <cell r="B178">
            <v>0</v>
          </cell>
          <cell r="C178" t="str">
            <v>nej</v>
          </cell>
        </row>
        <row r="179">
          <cell r="A179" t="str">
            <v>Kontorassistent</v>
          </cell>
          <cell r="B179">
            <v>0</v>
          </cell>
          <cell r="C179" t="str">
            <v>nej</v>
          </cell>
        </row>
        <row r="180">
          <cell r="A180" t="str">
            <v>Kontorelev</v>
          </cell>
          <cell r="B180">
            <v>0</v>
          </cell>
          <cell r="C180" t="str">
            <v>nej</v>
          </cell>
        </row>
        <row r="181">
          <cell r="A181" t="str">
            <v>Kontorserviceuddannet</v>
          </cell>
          <cell r="B181">
            <v>0</v>
          </cell>
          <cell r="C181" t="str">
            <v>nej</v>
          </cell>
        </row>
        <row r="182">
          <cell r="A182" t="str">
            <v>Koordinator</v>
          </cell>
          <cell r="B182">
            <v>0</v>
          </cell>
          <cell r="C182" t="str">
            <v>nej</v>
          </cell>
        </row>
        <row r="183">
          <cell r="A183" t="str">
            <v>Koordinator (læge)</v>
          </cell>
          <cell r="B183">
            <v>0</v>
          </cell>
          <cell r="C183" t="str">
            <v>nej</v>
          </cell>
        </row>
        <row r="184">
          <cell r="A184" t="str">
            <v>Koordinerende overlæge med ledelsesfunkt</v>
          </cell>
          <cell r="B184">
            <v>0</v>
          </cell>
          <cell r="C184" t="str">
            <v>ja</v>
          </cell>
        </row>
        <row r="185">
          <cell r="A185" t="str">
            <v>Koordinerende sygeplejerske</v>
          </cell>
          <cell r="B185">
            <v>0</v>
          </cell>
          <cell r="C185" t="str">
            <v>nej</v>
          </cell>
        </row>
        <row r="186">
          <cell r="A186" t="str">
            <v>Kvalitets- og Leanchef</v>
          </cell>
          <cell r="B186">
            <v>0</v>
          </cell>
          <cell r="C186" t="str">
            <v>ja</v>
          </cell>
        </row>
        <row r="187">
          <cell r="A187" t="str">
            <v>Kvalitetschef</v>
          </cell>
          <cell r="B187">
            <v>0</v>
          </cell>
          <cell r="C187" t="str">
            <v>ja</v>
          </cell>
        </row>
        <row r="188">
          <cell r="A188" t="str">
            <v>Kvalitetsdirektør</v>
          </cell>
          <cell r="B188">
            <v>0</v>
          </cell>
          <cell r="C188" t="str">
            <v>ja</v>
          </cell>
        </row>
        <row r="189">
          <cell r="A189" t="str">
            <v>Kvalitetskonsulent</v>
          </cell>
          <cell r="B189">
            <v>0</v>
          </cell>
          <cell r="C189" t="str">
            <v>nej</v>
          </cell>
        </row>
        <row r="190">
          <cell r="A190" t="str">
            <v>Kvalitetskoordinator</v>
          </cell>
          <cell r="B190">
            <v>0</v>
          </cell>
          <cell r="C190" t="str">
            <v>nej</v>
          </cell>
        </row>
        <row r="191">
          <cell r="A191" t="str">
            <v>Køkkenchef</v>
          </cell>
          <cell r="B191">
            <v>0</v>
          </cell>
          <cell r="C191" t="str">
            <v>ja</v>
          </cell>
        </row>
        <row r="192">
          <cell r="A192" t="str">
            <v>Køkkenleder</v>
          </cell>
          <cell r="B192">
            <v>0</v>
          </cell>
          <cell r="C192" t="str">
            <v>nej</v>
          </cell>
        </row>
        <row r="193">
          <cell r="A193" t="str">
            <v>Køkkenmedhjælper</v>
          </cell>
          <cell r="B193">
            <v>0</v>
          </cell>
          <cell r="C193" t="str">
            <v>nej</v>
          </cell>
        </row>
        <row r="194">
          <cell r="A194" t="str">
            <v>Laborant</v>
          </cell>
          <cell r="B194">
            <v>0</v>
          </cell>
          <cell r="C194" t="str">
            <v>nej</v>
          </cell>
        </row>
        <row r="195">
          <cell r="A195" t="str">
            <v>Ledelseskonsulent</v>
          </cell>
          <cell r="B195">
            <v>0</v>
          </cell>
          <cell r="C195" t="str">
            <v>nej</v>
          </cell>
        </row>
        <row r="196">
          <cell r="A196" t="str">
            <v>Ledende bioanalytiker</v>
          </cell>
          <cell r="B196">
            <v>0</v>
          </cell>
          <cell r="C196" t="str">
            <v>ja</v>
          </cell>
        </row>
        <row r="197">
          <cell r="A197" t="str">
            <v>Ledende chefjordemoder</v>
          </cell>
          <cell r="B197">
            <v>0</v>
          </cell>
          <cell r="C197" t="str">
            <v>ja</v>
          </cell>
        </row>
        <row r="198">
          <cell r="A198" t="str">
            <v>Ledende ergoterapeut</v>
          </cell>
          <cell r="B198">
            <v>0</v>
          </cell>
          <cell r="C198" t="str">
            <v>ja</v>
          </cell>
        </row>
        <row r="199">
          <cell r="A199" t="str">
            <v>Ledende farmaceut</v>
          </cell>
          <cell r="B199">
            <v>0</v>
          </cell>
          <cell r="C199" t="str">
            <v>ja</v>
          </cell>
        </row>
        <row r="200">
          <cell r="A200" t="str">
            <v>Ledende farmakonom</v>
          </cell>
          <cell r="B200">
            <v>0</v>
          </cell>
          <cell r="C200" t="str">
            <v>ja</v>
          </cell>
        </row>
        <row r="201">
          <cell r="A201" t="str">
            <v>Ledende fysioterapeut</v>
          </cell>
          <cell r="B201">
            <v>0</v>
          </cell>
          <cell r="C201" t="str">
            <v>ja</v>
          </cell>
        </row>
        <row r="202">
          <cell r="A202" t="str">
            <v>Ledende lægesekretær</v>
          </cell>
          <cell r="B202">
            <v>0</v>
          </cell>
          <cell r="C202" t="str">
            <v>ja</v>
          </cell>
        </row>
        <row r="203">
          <cell r="A203" t="str">
            <v>Ledende overbioanalytiker</v>
          </cell>
          <cell r="B203">
            <v>0</v>
          </cell>
          <cell r="C203" t="str">
            <v>ja</v>
          </cell>
        </row>
        <row r="204">
          <cell r="A204" t="str">
            <v>Ledende overfysioterapeut</v>
          </cell>
          <cell r="B204">
            <v>0</v>
          </cell>
          <cell r="C204" t="str">
            <v>ja</v>
          </cell>
        </row>
        <row r="205">
          <cell r="A205" t="str">
            <v>Ledende overlæge</v>
          </cell>
          <cell r="B205">
            <v>0</v>
          </cell>
          <cell r="C205" t="str">
            <v>ja</v>
          </cell>
        </row>
        <row r="206">
          <cell r="A206" t="str">
            <v>Ledende overradiograf</v>
          </cell>
          <cell r="B206">
            <v>0</v>
          </cell>
          <cell r="C206" t="str">
            <v>ja</v>
          </cell>
        </row>
        <row r="207">
          <cell r="A207" t="str">
            <v>Ledende oversygeplejerske</v>
          </cell>
          <cell r="B207">
            <v>0</v>
          </cell>
          <cell r="C207" t="str">
            <v>ja</v>
          </cell>
        </row>
        <row r="208">
          <cell r="A208" t="str">
            <v>Ledende overtandlæge</v>
          </cell>
          <cell r="B208">
            <v>0</v>
          </cell>
          <cell r="C208" t="str">
            <v>ja</v>
          </cell>
        </row>
        <row r="209">
          <cell r="A209" t="str">
            <v>Ledende socialrådgiver</v>
          </cell>
          <cell r="B209">
            <v>0</v>
          </cell>
          <cell r="C209" t="str">
            <v>ja</v>
          </cell>
        </row>
        <row r="210">
          <cell r="A210" t="str">
            <v>Ledende telefonist</v>
          </cell>
          <cell r="B210">
            <v>0</v>
          </cell>
          <cell r="C210" t="str">
            <v>ja</v>
          </cell>
        </row>
        <row r="211">
          <cell r="A211" t="str">
            <v>Leder af journalarkiv</v>
          </cell>
          <cell r="B211">
            <v>0</v>
          </cell>
          <cell r="C211" t="str">
            <v>ja</v>
          </cell>
        </row>
        <row r="212">
          <cell r="A212" t="str">
            <v>Leder af kopifunktion</v>
          </cell>
          <cell r="B212">
            <v>0</v>
          </cell>
          <cell r="C212" t="str">
            <v>ja</v>
          </cell>
        </row>
        <row r="213">
          <cell r="A213" t="str">
            <v>Leder af PsykInfo</v>
          </cell>
          <cell r="B213">
            <v>0</v>
          </cell>
          <cell r="C213" t="str">
            <v>ja</v>
          </cell>
        </row>
        <row r="214">
          <cell r="A214" t="str">
            <v>Leder/mellemleder/specialist</v>
          </cell>
          <cell r="B214">
            <v>0</v>
          </cell>
          <cell r="C214" t="str">
            <v>nej</v>
          </cell>
        </row>
        <row r="215">
          <cell r="A215" t="str">
            <v>Logistikchef</v>
          </cell>
          <cell r="B215">
            <v>0</v>
          </cell>
          <cell r="C215" t="str">
            <v>ja</v>
          </cell>
        </row>
        <row r="216">
          <cell r="A216" t="str">
            <v>Logistikportør</v>
          </cell>
          <cell r="B216">
            <v>0</v>
          </cell>
          <cell r="C216" t="str">
            <v>nej</v>
          </cell>
        </row>
        <row r="217">
          <cell r="A217" t="str">
            <v>Lægesekretær</v>
          </cell>
          <cell r="B217">
            <v>0</v>
          </cell>
          <cell r="C217" t="str">
            <v>nej</v>
          </cell>
        </row>
        <row r="218">
          <cell r="A218" t="str">
            <v>Lægesekretærelev</v>
          </cell>
          <cell r="B218">
            <v>0</v>
          </cell>
          <cell r="C218" t="str">
            <v>nej</v>
          </cell>
        </row>
        <row r="219">
          <cell r="A219" t="str">
            <v>Lærer/overlærer</v>
          </cell>
          <cell r="B219">
            <v>0</v>
          </cell>
          <cell r="C219" t="str">
            <v>nej</v>
          </cell>
        </row>
        <row r="220">
          <cell r="A220" t="str">
            <v>Lærling</v>
          </cell>
          <cell r="B220">
            <v>0</v>
          </cell>
          <cell r="C220" t="str">
            <v>nej</v>
          </cell>
        </row>
        <row r="221">
          <cell r="A221" t="str">
            <v>Magister</v>
          </cell>
          <cell r="B221">
            <v>0</v>
          </cell>
          <cell r="C221" t="str">
            <v>nej</v>
          </cell>
        </row>
        <row r="222">
          <cell r="A222" t="str">
            <v>Maler</v>
          </cell>
          <cell r="B222">
            <v>0</v>
          </cell>
          <cell r="C222" t="str">
            <v>nej</v>
          </cell>
        </row>
        <row r="223">
          <cell r="A223" t="str">
            <v>Malerelev</v>
          </cell>
          <cell r="B223">
            <v>0</v>
          </cell>
          <cell r="C223" t="str">
            <v>nej</v>
          </cell>
        </row>
        <row r="224">
          <cell r="A224" t="str">
            <v>Maskinarbejder</v>
          </cell>
          <cell r="B224">
            <v>0</v>
          </cell>
          <cell r="C224" t="str">
            <v>nej</v>
          </cell>
        </row>
        <row r="225">
          <cell r="A225" t="str">
            <v>Maskinmester</v>
          </cell>
          <cell r="B225">
            <v>0</v>
          </cell>
          <cell r="C225" t="str">
            <v>nej</v>
          </cell>
        </row>
        <row r="226">
          <cell r="A226" t="str">
            <v>Medicinstuderende</v>
          </cell>
          <cell r="B226">
            <v>0</v>
          </cell>
          <cell r="C226" t="str">
            <v>nej</v>
          </cell>
        </row>
        <row r="227">
          <cell r="A227" t="str">
            <v>Medicotekniker</v>
          </cell>
          <cell r="B227">
            <v>0</v>
          </cell>
          <cell r="C227" t="str">
            <v>nej</v>
          </cell>
        </row>
        <row r="228">
          <cell r="A228" t="str">
            <v>Medicoteknisk chef</v>
          </cell>
          <cell r="B228">
            <v>0</v>
          </cell>
          <cell r="C228" t="str">
            <v>ja</v>
          </cell>
        </row>
        <row r="229">
          <cell r="A229" t="str">
            <v>Medicoteknisk leder</v>
          </cell>
          <cell r="B229">
            <v>0</v>
          </cell>
          <cell r="C229" t="str">
            <v>ja</v>
          </cell>
        </row>
        <row r="230">
          <cell r="A230" t="str">
            <v>Mediemedarbejder</v>
          </cell>
          <cell r="B230">
            <v>0</v>
          </cell>
          <cell r="C230" t="str">
            <v>nej</v>
          </cell>
        </row>
        <row r="231">
          <cell r="A231" t="str">
            <v>Miljøchef</v>
          </cell>
          <cell r="B231">
            <v>0</v>
          </cell>
          <cell r="C231" t="str">
            <v>ja</v>
          </cell>
        </row>
        <row r="232">
          <cell r="A232" t="str">
            <v>Miljødirektør</v>
          </cell>
          <cell r="B232">
            <v>0</v>
          </cell>
          <cell r="C232" t="str">
            <v>ja</v>
          </cell>
        </row>
        <row r="233">
          <cell r="A233" t="str">
            <v>Molekylærbiolog</v>
          </cell>
          <cell r="B233">
            <v>0</v>
          </cell>
          <cell r="C233" t="str">
            <v>nej</v>
          </cell>
        </row>
        <row r="234">
          <cell r="A234" t="str">
            <v>Montør</v>
          </cell>
          <cell r="B234">
            <v>0</v>
          </cell>
          <cell r="C234" t="str">
            <v>nej</v>
          </cell>
        </row>
        <row r="235">
          <cell r="A235" t="str">
            <v>Murer</v>
          </cell>
          <cell r="B235">
            <v>0</v>
          </cell>
          <cell r="C235" t="str">
            <v>nej</v>
          </cell>
        </row>
        <row r="236">
          <cell r="A236" t="str">
            <v>Musikterapeut</v>
          </cell>
          <cell r="B236">
            <v>0</v>
          </cell>
          <cell r="C236" t="str">
            <v>nej</v>
          </cell>
        </row>
        <row r="237">
          <cell r="A237" t="str">
            <v>Neurofysiologiassistent</v>
          </cell>
          <cell r="B237">
            <v>0</v>
          </cell>
          <cell r="C237" t="str">
            <v>nej</v>
          </cell>
        </row>
        <row r="238">
          <cell r="A238" t="str">
            <v>Neurofysiologiassistentelev</v>
          </cell>
          <cell r="B238">
            <v>0</v>
          </cell>
          <cell r="C238" t="str">
            <v>nej</v>
          </cell>
        </row>
        <row r="239">
          <cell r="A239" t="str">
            <v>Næstformand, Regionsråd</v>
          </cell>
          <cell r="B239">
            <v>0</v>
          </cell>
          <cell r="C239" t="str">
            <v>nej</v>
          </cell>
        </row>
        <row r="240">
          <cell r="A240" t="str">
            <v>Områdeleder</v>
          </cell>
          <cell r="B240">
            <v>0</v>
          </cell>
          <cell r="C240" t="str">
            <v>ja</v>
          </cell>
        </row>
        <row r="241">
          <cell r="A241" t="str">
            <v>Omsorgsmedhjælper</v>
          </cell>
          <cell r="B241">
            <v>0</v>
          </cell>
          <cell r="C241" t="str">
            <v>nej</v>
          </cell>
        </row>
        <row r="242">
          <cell r="A242" t="str">
            <v>Ortoptist</v>
          </cell>
          <cell r="B242">
            <v>0</v>
          </cell>
          <cell r="C242" t="str">
            <v>nej</v>
          </cell>
        </row>
        <row r="243">
          <cell r="A243" t="str">
            <v>Overlæge</v>
          </cell>
          <cell r="B243">
            <v>0</v>
          </cell>
          <cell r="C243" t="str">
            <v>nej</v>
          </cell>
        </row>
        <row r="244">
          <cell r="A244" t="str">
            <v>Overlæge - individuel aflønning</v>
          </cell>
          <cell r="B244">
            <v>0</v>
          </cell>
          <cell r="C244" t="str">
            <v>nej</v>
          </cell>
        </row>
        <row r="245">
          <cell r="A245" t="str">
            <v>Overlæge - konstitueret YL</v>
          </cell>
          <cell r="B245">
            <v>0</v>
          </cell>
          <cell r="C245" t="str">
            <v>nej</v>
          </cell>
        </row>
        <row r="246">
          <cell r="A246" t="str">
            <v>Overlæge med ledelsesansvar</v>
          </cell>
          <cell r="B246">
            <v>0</v>
          </cell>
          <cell r="C246" t="str">
            <v>ja</v>
          </cell>
        </row>
        <row r="247">
          <cell r="A247" t="str">
            <v>Overlæge/lektor</v>
          </cell>
          <cell r="B247">
            <v>0</v>
          </cell>
          <cell r="C247" t="str">
            <v>nej</v>
          </cell>
        </row>
        <row r="248">
          <cell r="A248" t="str">
            <v>Overlæge/Professor</v>
          </cell>
          <cell r="B248">
            <v>0</v>
          </cell>
          <cell r="C248" t="str">
            <v>nej</v>
          </cell>
        </row>
        <row r="249">
          <cell r="A249" t="str">
            <v>Oversygeplejerske</v>
          </cell>
          <cell r="B249">
            <v>0</v>
          </cell>
          <cell r="C249" t="str">
            <v>ja</v>
          </cell>
        </row>
        <row r="250">
          <cell r="A250" t="str">
            <v>Oversygeplejerske ul</v>
          </cell>
          <cell r="B250">
            <v>0</v>
          </cell>
          <cell r="C250" t="str">
            <v>nej</v>
          </cell>
        </row>
        <row r="251">
          <cell r="A251" t="str">
            <v>Overtandlæge</v>
          </cell>
          <cell r="B251">
            <v>0</v>
          </cell>
          <cell r="C251" t="str">
            <v>nej</v>
          </cell>
        </row>
        <row r="252">
          <cell r="A252" t="str">
            <v>Paramediciner</v>
          </cell>
          <cell r="B252">
            <v>0</v>
          </cell>
          <cell r="C252" t="str">
            <v>nej</v>
          </cell>
        </row>
        <row r="253">
          <cell r="A253" t="str">
            <v>Patientrådgiver</v>
          </cell>
          <cell r="B253">
            <v>0</v>
          </cell>
          <cell r="C253" t="str">
            <v>nej</v>
          </cell>
        </row>
        <row r="254">
          <cell r="A254" t="str">
            <v>Patientvejleder</v>
          </cell>
          <cell r="B254">
            <v>0</v>
          </cell>
          <cell r="C254" t="str">
            <v>nej</v>
          </cell>
        </row>
        <row r="255">
          <cell r="A255" t="str">
            <v>Pedel</v>
          </cell>
          <cell r="B255">
            <v>0</v>
          </cell>
          <cell r="C255" t="str">
            <v>nej</v>
          </cell>
        </row>
        <row r="256">
          <cell r="A256" t="str">
            <v>Pedelmedhjælper</v>
          </cell>
          <cell r="B256">
            <v>0</v>
          </cell>
          <cell r="C256" t="str">
            <v>nej</v>
          </cell>
        </row>
        <row r="257">
          <cell r="A257" t="str">
            <v>PEER-medarbejder</v>
          </cell>
          <cell r="B257">
            <v>0</v>
          </cell>
          <cell r="C257" t="str">
            <v>nej</v>
          </cell>
        </row>
        <row r="258">
          <cell r="A258" t="str">
            <v>Personlig ass. (ikke lægestud.)</v>
          </cell>
          <cell r="B258">
            <v>0</v>
          </cell>
          <cell r="C258" t="str">
            <v>nej</v>
          </cell>
        </row>
        <row r="259">
          <cell r="A259" t="str">
            <v>Ph.d. Studerende (ikke læge)</v>
          </cell>
          <cell r="B259">
            <v>0</v>
          </cell>
          <cell r="C259" t="str">
            <v>nej</v>
          </cell>
        </row>
        <row r="260">
          <cell r="A260" t="str">
            <v>Ph.d. Studerende (læge)</v>
          </cell>
          <cell r="B260">
            <v>0</v>
          </cell>
          <cell r="C260" t="str">
            <v>nej</v>
          </cell>
        </row>
        <row r="261">
          <cell r="A261" t="str">
            <v>Piccolo/Piccoline</v>
          </cell>
          <cell r="B261">
            <v>0</v>
          </cell>
          <cell r="C261" t="str">
            <v>nej</v>
          </cell>
        </row>
        <row r="262">
          <cell r="A262" t="str">
            <v>Planlægningsassistent</v>
          </cell>
          <cell r="B262">
            <v>0</v>
          </cell>
          <cell r="C262" t="str">
            <v>nej</v>
          </cell>
        </row>
        <row r="263">
          <cell r="A263" t="str">
            <v>Planlægningschef</v>
          </cell>
          <cell r="B263">
            <v>0</v>
          </cell>
          <cell r="C263" t="str">
            <v>ja</v>
          </cell>
        </row>
        <row r="264">
          <cell r="A264" t="str">
            <v>Planlægningskonsulent</v>
          </cell>
          <cell r="B264">
            <v>0</v>
          </cell>
          <cell r="C264" t="str">
            <v>nej</v>
          </cell>
        </row>
        <row r="265">
          <cell r="A265" t="str">
            <v>Plejehjemsassistent</v>
          </cell>
          <cell r="B265">
            <v>0</v>
          </cell>
          <cell r="C265" t="str">
            <v>nej</v>
          </cell>
        </row>
        <row r="266">
          <cell r="A266" t="str">
            <v>Plejer</v>
          </cell>
          <cell r="B266">
            <v>0</v>
          </cell>
          <cell r="C266" t="str">
            <v>nej</v>
          </cell>
        </row>
        <row r="267">
          <cell r="A267" t="str">
            <v>PMO chef</v>
          </cell>
          <cell r="B267">
            <v>0</v>
          </cell>
          <cell r="C267" t="str">
            <v>ja</v>
          </cell>
        </row>
        <row r="268">
          <cell r="A268" t="str">
            <v>Portør</v>
          </cell>
          <cell r="B268">
            <v>0</v>
          </cell>
          <cell r="C268" t="str">
            <v>nej</v>
          </cell>
        </row>
        <row r="269">
          <cell r="A269" t="str">
            <v>Portøraspirant</v>
          </cell>
          <cell r="B269">
            <v>0</v>
          </cell>
          <cell r="C269" t="str">
            <v>nej</v>
          </cell>
        </row>
        <row r="270">
          <cell r="A270" t="str">
            <v>Post doc. biolog</v>
          </cell>
          <cell r="B270">
            <v>0</v>
          </cell>
          <cell r="C270" t="str">
            <v>nej</v>
          </cell>
        </row>
        <row r="271">
          <cell r="A271" t="str">
            <v>Post doc. fysioterapeut</v>
          </cell>
          <cell r="B271">
            <v>0</v>
          </cell>
          <cell r="C271" t="str">
            <v>nej</v>
          </cell>
        </row>
        <row r="272">
          <cell r="A272" t="str">
            <v>Post doc. reservelæge</v>
          </cell>
          <cell r="B272">
            <v>0</v>
          </cell>
          <cell r="C272" t="str">
            <v>nej</v>
          </cell>
        </row>
        <row r="273">
          <cell r="A273" t="str">
            <v>Post doc. sygeplejerske</v>
          </cell>
          <cell r="B273">
            <v>0</v>
          </cell>
          <cell r="C273" t="str">
            <v>nej</v>
          </cell>
        </row>
        <row r="274">
          <cell r="A274" t="str">
            <v>Post.doc. akademiker</v>
          </cell>
          <cell r="B274">
            <v>0</v>
          </cell>
          <cell r="C274" t="str">
            <v>nej</v>
          </cell>
        </row>
        <row r="275">
          <cell r="A275" t="str">
            <v>Postmedarbejder</v>
          </cell>
          <cell r="B275">
            <v>0</v>
          </cell>
          <cell r="C275" t="str">
            <v>nej</v>
          </cell>
        </row>
        <row r="276">
          <cell r="A276" t="str">
            <v>Praksischef</v>
          </cell>
          <cell r="B276">
            <v>0</v>
          </cell>
          <cell r="C276" t="str">
            <v>ja</v>
          </cell>
        </row>
        <row r="277">
          <cell r="A277" t="str">
            <v>Praksiskonsulent</v>
          </cell>
          <cell r="B277">
            <v>0</v>
          </cell>
          <cell r="C277" t="str">
            <v>nej</v>
          </cell>
        </row>
        <row r="278">
          <cell r="A278" t="str">
            <v>Praksismanager</v>
          </cell>
          <cell r="B278">
            <v>0</v>
          </cell>
          <cell r="C278" t="str">
            <v>ja</v>
          </cell>
        </row>
        <row r="279">
          <cell r="A279" t="str">
            <v>Pressechef</v>
          </cell>
          <cell r="B279">
            <v>0</v>
          </cell>
          <cell r="C279" t="str">
            <v>ja</v>
          </cell>
        </row>
        <row r="280">
          <cell r="A280" t="str">
            <v>Proceskoordinator</v>
          </cell>
          <cell r="B280">
            <v>0</v>
          </cell>
          <cell r="C280" t="str">
            <v>nej</v>
          </cell>
        </row>
        <row r="281">
          <cell r="A281" t="str">
            <v>Produktions- og Planlægningschef</v>
          </cell>
          <cell r="B281">
            <v>0</v>
          </cell>
          <cell r="C281" t="str">
            <v>ja</v>
          </cell>
        </row>
        <row r="282">
          <cell r="A282" t="str">
            <v>Produktionsassistent</v>
          </cell>
          <cell r="B282">
            <v>0</v>
          </cell>
          <cell r="C282" t="str">
            <v>nej</v>
          </cell>
        </row>
        <row r="283">
          <cell r="A283" t="str">
            <v>Produktionsdirektør</v>
          </cell>
          <cell r="B283">
            <v>0</v>
          </cell>
          <cell r="C283" t="str">
            <v>ja</v>
          </cell>
        </row>
        <row r="284">
          <cell r="A284" t="str">
            <v>Produktionsleder</v>
          </cell>
          <cell r="B284">
            <v>0</v>
          </cell>
          <cell r="C284" t="str">
            <v>ja</v>
          </cell>
        </row>
        <row r="285">
          <cell r="A285" t="str">
            <v>Projektchef</v>
          </cell>
          <cell r="B285">
            <v>0</v>
          </cell>
          <cell r="C285" t="str">
            <v>ja</v>
          </cell>
        </row>
        <row r="286">
          <cell r="A286" t="str">
            <v>Projektchef (læge)</v>
          </cell>
          <cell r="B286">
            <v>0</v>
          </cell>
          <cell r="C286" t="str">
            <v>ja</v>
          </cell>
        </row>
        <row r="287">
          <cell r="A287" t="str">
            <v>Projektchef u/personaleledelse</v>
          </cell>
          <cell r="B287">
            <v>0</v>
          </cell>
          <cell r="C287" t="str">
            <v>nej</v>
          </cell>
        </row>
        <row r="288">
          <cell r="A288" t="str">
            <v>Projektkonsulent</v>
          </cell>
          <cell r="B288">
            <v>0</v>
          </cell>
          <cell r="C288" t="str">
            <v>nej</v>
          </cell>
        </row>
        <row r="289">
          <cell r="A289" t="str">
            <v>Projektkoordinator</v>
          </cell>
          <cell r="B289">
            <v>0</v>
          </cell>
          <cell r="C289" t="str">
            <v>nej</v>
          </cell>
        </row>
        <row r="290">
          <cell r="A290" t="str">
            <v>Projektleder</v>
          </cell>
          <cell r="B290">
            <v>0</v>
          </cell>
          <cell r="C290" t="str">
            <v>nej</v>
          </cell>
        </row>
        <row r="291">
          <cell r="A291" t="str">
            <v>Projektleder (læge)</v>
          </cell>
          <cell r="B291">
            <v>0</v>
          </cell>
          <cell r="C291" t="str">
            <v>nej</v>
          </cell>
        </row>
        <row r="292">
          <cell r="A292" t="str">
            <v>Projektmedarbejder</v>
          </cell>
          <cell r="B292">
            <v>0</v>
          </cell>
          <cell r="C292" t="str">
            <v>nej</v>
          </cell>
        </row>
        <row r="293">
          <cell r="A293" t="str">
            <v>Projektsygeplejerske</v>
          </cell>
          <cell r="B293">
            <v>0</v>
          </cell>
          <cell r="C293" t="str">
            <v>nej</v>
          </cell>
        </row>
        <row r="294">
          <cell r="A294" t="str">
            <v>Præhospital Direktør</v>
          </cell>
          <cell r="B294">
            <v>0</v>
          </cell>
          <cell r="C294" t="str">
            <v>ja</v>
          </cell>
        </row>
        <row r="295">
          <cell r="A295" t="str">
            <v>Præhospital lægelig chef</v>
          </cell>
          <cell r="B295">
            <v>0</v>
          </cell>
          <cell r="C295" t="str">
            <v>ja</v>
          </cell>
        </row>
        <row r="296">
          <cell r="A296" t="str">
            <v>Psykiatridirektør</v>
          </cell>
          <cell r="B296">
            <v>0</v>
          </cell>
          <cell r="C296" t="str">
            <v>ja</v>
          </cell>
        </row>
        <row r="297">
          <cell r="A297" t="str">
            <v>Psykiatrisk medhjælper</v>
          </cell>
          <cell r="B297">
            <v>0</v>
          </cell>
          <cell r="C297" t="str">
            <v>nej</v>
          </cell>
        </row>
        <row r="298">
          <cell r="A298" t="str">
            <v>Psykolog</v>
          </cell>
          <cell r="B298">
            <v>0</v>
          </cell>
          <cell r="C298" t="str">
            <v>nej</v>
          </cell>
        </row>
        <row r="299">
          <cell r="A299" t="str">
            <v>Psykolog uddannelsesstilling</v>
          </cell>
          <cell r="B299">
            <v>0</v>
          </cell>
          <cell r="C299" t="str">
            <v>nej</v>
          </cell>
        </row>
        <row r="300">
          <cell r="A300" t="str">
            <v>Psykologfaglig ledende koordinator</v>
          </cell>
          <cell r="B300">
            <v>0</v>
          </cell>
          <cell r="C300" t="str">
            <v>ja</v>
          </cell>
        </row>
        <row r="301">
          <cell r="A301" t="str">
            <v>Psykomotorisk terapeut</v>
          </cell>
          <cell r="B301">
            <v>0</v>
          </cell>
          <cell r="C301" t="str">
            <v>nej</v>
          </cell>
        </row>
        <row r="302">
          <cell r="A302" t="str">
            <v>Pædagog</v>
          </cell>
          <cell r="B302">
            <v>0</v>
          </cell>
          <cell r="C302" t="str">
            <v>nej</v>
          </cell>
        </row>
        <row r="303">
          <cell r="A303" t="str">
            <v>Pædagogisk assistent</v>
          </cell>
          <cell r="B303">
            <v>0</v>
          </cell>
          <cell r="C303" t="str">
            <v>nej</v>
          </cell>
        </row>
        <row r="304">
          <cell r="A304" t="str">
            <v>Pædagogisk assistentelev</v>
          </cell>
          <cell r="B304">
            <v>0</v>
          </cell>
          <cell r="C304" t="str">
            <v>nej</v>
          </cell>
        </row>
        <row r="305">
          <cell r="A305" t="str">
            <v>Pædagogisk konsulent</v>
          </cell>
          <cell r="B305">
            <v>0</v>
          </cell>
          <cell r="C305" t="str">
            <v>nej</v>
          </cell>
        </row>
        <row r="306">
          <cell r="A306" t="str">
            <v>Pædagogmedhjælper</v>
          </cell>
          <cell r="B306">
            <v>0</v>
          </cell>
          <cell r="C306" t="str">
            <v>nej</v>
          </cell>
        </row>
        <row r="307">
          <cell r="A307" t="str">
            <v>Pædagogstuderende</v>
          </cell>
          <cell r="B307">
            <v>0</v>
          </cell>
          <cell r="C307" t="str">
            <v>nej</v>
          </cell>
        </row>
        <row r="308">
          <cell r="A308" t="str">
            <v>Radiograf</v>
          </cell>
          <cell r="B308">
            <v>0</v>
          </cell>
          <cell r="C308" t="str">
            <v>nej</v>
          </cell>
        </row>
        <row r="309">
          <cell r="A309" t="str">
            <v>Regionsbetjent</v>
          </cell>
          <cell r="B309">
            <v>0</v>
          </cell>
          <cell r="C309" t="str">
            <v>nej</v>
          </cell>
        </row>
        <row r="310">
          <cell r="A310" t="str">
            <v>Regionsrådsformand</v>
          </cell>
          <cell r="B310">
            <v>0</v>
          </cell>
          <cell r="C310" t="str">
            <v>nej</v>
          </cell>
        </row>
        <row r="311">
          <cell r="A311" t="str">
            <v>Regionsrådsmedlem</v>
          </cell>
          <cell r="B311">
            <v>0</v>
          </cell>
          <cell r="C311" t="str">
            <v>nej</v>
          </cell>
        </row>
        <row r="312">
          <cell r="A312" t="str">
            <v>Regnskabskonsulent</v>
          </cell>
          <cell r="B312">
            <v>0</v>
          </cell>
          <cell r="C312" t="str">
            <v>nej</v>
          </cell>
        </row>
        <row r="313">
          <cell r="A313" t="str">
            <v>Rengøringsassistent</v>
          </cell>
          <cell r="B313">
            <v>0</v>
          </cell>
          <cell r="C313" t="str">
            <v>nej</v>
          </cell>
        </row>
        <row r="314">
          <cell r="A314" t="str">
            <v>Reparatør</v>
          </cell>
          <cell r="B314">
            <v>0</v>
          </cell>
          <cell r="C314" t="str">
            <v>nej</v>
          </cell>
        </row>
        <row r="315">
          <cell r="A315" t="str">
            <v>Reservelæge</v>
          </cell>
          <cell r="B315">
            <v>0</v>
          </cell>
          <cell r="C315" t="str">
            <v>nej</v>
          </cell>
        </row>
        <row r="316">
          <cell r="A316" t="str">
            <v>Reservelæge i hoveduddannelse</v>
          </cell>
          <cell r="B316" t="str">
            <v>x</v>
          </cell>
          <cell r="C316" t="str">
            <v>nej</v>
          </cell>
        </row>
        <row r="317">
          <cell r="A317" t="str">
            <v>Reservelæge i intro</v>
          </cell>
          <cell r="B317" t="str">
            <v>x</v>
          </cell>
          <cell r="C317" t="str">
            <v>nej</v>
          </cell>
        </row>
        <row r="318">
          <cell r="A318" t="str">
            <v>Reservelæge i klinisk basisuddannelse</v>
          </cell>
          <cell r="B318" t="str">
            <v>x</v>
          </cell>
          <cell r="C318" t="str">
            <v>nej</v>
          </cell>
        </row>
        <row r="319">
          <cell r="A319" t="str">
            <v>Ris/Pacs administrator</v>
          </cell>
          <cell r="B319">
            <v>0</v>
          </cell>
          <cell r="C319" t="str">
            <v>nej</v>
          </cell>
        </row>
        <row r="320">
          <cell r="A320" t="str">
            <v>Riskmanager</v>
          </cell>
          <cell r="B320">
            <v>0</v>
          </cell>
          <cell r="C320" t="str">
            <v>nej</v>
          </cell>
        </row>
        <row r="321">
          <cell r="A321" t="str">
            <v>Råd og Nævnsmedlem</v>
          </cell>
          <cell r="B321" t="str">
            <v>X</v>
          </cell>
          <cell r="C321" t="str">
            <v>nej</v>
          </cell>
        </row>
        <row r="322">
          <cell r="A322" t="str">
            <v>Scholarstipendiat/Ph.D. studerende</v>
          </cell>
          <cell r="B322">
            <v>0</v>
          </cell>
          <cell r="C322" t="str">
            <v>nej</v>
          </cell>
        </row>
        <row r="323">
          <cell r="A323" t="str">
            <v>Sekretariatschef</v>
          </cell>
          <cell r="B323">
            <v>0</v>
          </cell>
          <cell r="C323" t="str">
            <v>ja</v>
          </cell>
        </row>
        <row r="324">
          <cell r="A324" t="str">
            <v>Sekretariatsleder</v>
          </cell>
          <cell r="B324">
            <v>0</v>
          </cell>
          <cell r="C324" t="str">
            <v>ja</v>
          </cell>
        </row>
        <row r="325">
          <cell r="A325" t="str">
            <v>Sekretariatsmedarbejder</v>
          </cell>
          <cell r="B325">
            <v>0</v>
          </cell>
          <cell r="C325" t="str">
            <v>nej</v>
          </cell>
        </row>
        <row r="326">
          <cell r="A326" t="str">
            <v>Sekretær</v>
          </cell>
          <cell r="B326">
            <v>0</v>
          </cell>
          <cell r="C326" t="str">
            <v>nej</v>
          </cell>
        </row>
        <row r="327">
          <cell r="A327" t="str">
            <v>Sektionsleder</v>
          </cell>
          <cell r="B327">
            <v>0</v>
          </cell>
          <cell r="C327" t="str">
            <v>ja</v>
          </cell>
        </row>
        <row r="328">
          <cell r="A328" t="str">
            <v>Serviceassistent (ikke erh.ud.)</v>
          </cell>
          <cell r="B328" t="str">
            <v>y</v>
          </cell>
          <cell r="C328" t="str">
            <v>nej</v>
          </cell>
        </row>
        <row r="329">
          <cell r="A329" t="str">
            <v>Serviceassistentelev</v>
          </cell>
          <cell r="B329" t="str">
            <v>y</v>
          </cell>
          <cell r="C329" t="str">
            <v>nej</v>
          </cell>
        </row>
        <row r="330">
          <cell r="A330" t="str">
            <v>Servicechef</v>
          </cell>
          <cell r="B330" t="str">
            <v>y</v>
          </cell>
          <cell r="C330" t="str">
            <v>ja</v>
          </cell>
        </row>
        <row r="331">
          <cell r="A331" t="str">
            <v>Servicecontroller</v>
          </cell>
          <cell r="B331">
            <v>0</v>
          </cell>
          <cell r="C331" t="str">
            <v>nej</v>
          </cell>
        </row>
        <row r="332">
          <cell r="A332" t="str">
            <v>Serviceleder</v>
          </cell>
          <cell r="B332">
            <v>0</v>
          </cell>
          <cell r="C332" t="str">
            <v>ja</v>
          </cell>
        </row>
        <row r="333">
          <cell r="A333" t="str">
            <v>Servicemedarbejder</v>
          </cell>
          <cell r="B333">
            <v>0</v>
          </cell>
          <cell r="C333" t="str">
            <v>nej</v>
          </cell>
        </row>
        <row r="334">
          <cell r="A334" t="str">
            <v>Servicetekniker</v>
          </cell>
          <cell r="B334">
            <v>0</v>
          </cell>
          <cell r="C334" t="str">
            <v>nej</v>
          </cell>
        </row>
        <row r="335">
          <cell r="A335" t="str">
            <v>Sikkerhedsleder</v>
          </cell>
          <cell r="B335">
            <v>0</v>
          </cell>
          <cell r="C335" t="str">
            <v>nej</v>
          </cell>
        </row>
        <row r="336">
          <cell r="A336" t="str">
            <v>Smed</v>
          </cell>
          <cell r="B336">
            <v>0</v>
          </cell>
          <cell r="C336" t="str">
            <v>nej</v>
          </cell>
        </row>
        <row r="337">
          <cell r="A337" t="str">
            <v>Snedker</v>
          </cell>
          <cell r="B337">
            <v>0</v>
          </cell>
          <cell r="C337" t="str">
            <v>nej</v>
          </cell>
        </row>
        <row r="338">
          <cell r="A338" t="str">
            <v>Social- og Servicedirektør</v>
          </cell>
          <cell r="B338">
            <v>0</v>
          </cell>
          <cell r="C338" t="str">
            <v>ja</v>
          </cell>
        </row>
        <row r="339">
          <cell r="A339" t="str">
            <v>Social- og sundhedsassistent</v>
          </cell>
          <cell r="B339">
            <v>0</v>
          </cell>
          <cell r="C339" t="str">
            <v>nej</v>
          </cell>
        </row>
        <row r="340">
          <cell r="A340" t="str">
            <v>Social- og sundhedsassistentelev (ALM)</v>
          </cell>
          <cell r="B340">
            <v>0</v>
          </cell>
          <cell r="C340" t="str">
            <v>nej</v>
          </cell>
        </row>
        <row r="341">
          <cell r="A341" t="str">
            <v>Social- og sundhedsassistentelev (VOK)</v>
          </cell>
          <cell r="B341">
            <v>0</v>
          </cell>
          <cell r="C341" t="str">
            <v>nej</v>
          </cell>
        </row>
        <row r="342">
          <cell r="A342" t="str">
            <v>Social- og sundhedshjælper</v>
          </cell>
          <cell r="B342">
            <v>0</v>
          </cell>
          <cell r="C342" t="str">
            <v>nej</v>
          </cell>
        </row>
        <row r="343">
          <cell r="A343" t="str">
            <v>Social- og sundhedspersonale</v>
          </cell>
          <cell r="B343">
            <v>0</v>
          </cell>
          <cell r="C343" t="str">
            <v>nej</v>
          </cell>
        </row>
        <row r="344">
          <cell r="A344" t="str">
            <v>Socialchef</v>
          </cell>
          <cell r="B344">
            <v>0</v>
          </cell>
          <cell r="C344" t="str">
            <v>ja</v>
          </cell>
        </row>
        <row r="345">
          <cell r="A345" t="str">
            <v>Socialfaglig konsulent</v>
          </cell>
          <cell r="B345">
            <v>0</v>
          </cell>
          <cell r="C345" t="str">
            <v>nej</v>
          </cell>
        </row>
        <row r="346">
          <cell r="A346" t="str">
            <v>Socialformidler</v>
          </cell>
          <cell r="B346">
            <v>0</v>
          </cell>
          <cell r="C346" t="str">
            <v>nej</v>
          </cell>
        </row>
        <row r="347">
          <cell r="A347" t="str">
            <v>Socialpædagogisk konsulent</v>
          </cell>
          <cell r="B347">
            <v>0</v>
          </cell>
          <cell r="C347" t="str">
            <v>nej</v>
          </cell>
        </row>
        <row r="348">
          <cell r="A348" t="str">
            <v>Socialrådgiver</v>
          </cell>
          <cell r="B348">
            <v>0</v>
          </cell>
          <cell r="C348" t="str">
            <v>nej</v>
          </cell>
        </row>
        <row r="349">
          <cell r="A349" t="str">
            <v>Sommerskolemedarbejder</v>
          </cell>
          <cell r="B349">
            <v>0</v>
          </cell>
          <cell r="C349" t="str">
            <v>nej</v>
          </cell>
        </row>
        <row r="350">
          <cell r="A350" t="str">
            <v>SOSU-assistent/sygehjælper</v>
          </cell>
          <cell r="B350">
            <v>0</v>
          </cell>
          <cell r="C350" t="str">
            <v>nej</v>
          </cell>
        </row>
        <row r="351">
          <cell r="A351" t="str">
            <v>Souschef</v>
          </cell>
          <cell r="B351">
            <v>0</v>
          </cell>
          <cell r="C351" t="str">
            <v>ja</v>
          </cell>
        </row>
        <row r="352">
          <cell r="A352" t="str">
            <v>Souschef Bruxelles</v>
          </cell>
          <cell r="B352">
            <v>0</v>
          </cell>
          <cell r="C352" t="str">
            <v>ja</v>
          </cell>
        </row>
        <row r="353">
          <cell r="A353" t="str">
            <v>Spe.ansv. overlæge/professor</v>
          </cell>
          <cell r="B353">
            <v>0</v>
          </cell>
          <cell r="C353" t="str">
            <v>nej</v>
          </cell>
        </row>
        <row r="354">
          <cell r="A354" t="str">
            <v>Spec.ansv. overlæge ml.</v>
          </cell>
          <cell r="B354">
            <v>0</v>
          </cell>
          <cell r="C354" t="str">
            <v>ja</v>
          </cell>
        </row>
        <row r="355">
          <cell r="A355" t="str">
            <v>Specialarbejder</v>
          </cell>
          <cell r="B355">
            <v>0</v>
          </cell>
          <cell r="C355" t="str">
            <v>nej</v>
          </cell>
        </row>
        <row r="356">
          <cell r="A356" t="str">
            <v>Specialeansvarlig overlæge</v>
          </cell>
          <cell r="B356">
            <v>0</v>
          </cell>
          <cell r="C356" t="str">
            <v>nej</v>
          </cell>
        </row>
        <row r="357">
          <cell r="A357" t="str">
            <v>Specialeansvarlig overlæge - centerchef</v>
          </cell>
          <cell r="B357">
            <v>0</v>
          </cell>
          <cell r="C357" t="str">
            <v>nej</v>
          </cell>
        </row>
        <row r="358">
          <cell r="A358" t="str">
            <v>Specialeansvarlig overlæge - konst. YL</v>
          </cell>
          <cell r="B358">
            <v>0</v>
          </cell>
          <cell r="C358" t="str">
            <v>nej</v>
          </cell>
        </row>
        <row r="359">
          <cell r="A359" t="str">
            <v>Specialist</v>
          </cell>
          <cell r="B359">
            <v>0</v>
          </cell>
          <cell r="C359" t="str">
            <v>nej</v>
          </cell>
        </row>
        <row r="360">
          <cell r="A360" t="str">
            <v>Specialkonsulent</v>
          </cell>
          <cell r="B360">
            <v>0</v>
          </cell>
          <cell r="C360" t="str">
            <v>nej</v>
          </cell>
        </row>
        <row r="361">
          <cell r="A361" t="str">
            <v>Specialkonsulent (læge)</v>
          </cell>
          <cell r="B361">
            <v>0</v>
          </cell>
          <cell r="C361" t="str">
            <v>nej</v>
          </cell>
        </row>
        <row r="362">
          <cell r="A362" t="str">
            <v>Speciallægekonsulent</v>
          </cell>
          <cell r="B362">
            <v>0</v>
          </cell>
          <cell r="C362" t="str">
            <v>nej</v>
          </cell>
        </row>
        <row r="363">
          <cell r="A363" t="str">
            <v>Specialpsykolog</v>
          </cell>
          <cell r="B363">
            <v>0</v>
          </cell>
          <cell r="C363" t="str">
            <v>nej</v>
          </cell>
        </row>
        <row r="364">
          <cell r="A364" t="str">
            <v>Specialtandlæge</v>
          </cell>
          <cell r="B364">
            <v>0</v>
          </cell>
          <cell r="C364" t="str">
            <v>nej</v>
          </cell>
        </row>
        <row r="365">
          <cell r="A365" t="str">
            <v>Stabs- og udviklingschef</v>
          </cell>
          <cell r="B365">
            <v>0</v>
          </cell>
          <cell r="C365" t="str">
            <v>ja</v>
          </cell>
        </row>
        <row r="366">
          <cell r="A366" t="str">
            <v>Stabschef</v>
          </cell>
          <cell r="B366">
            <v>0</v>
          </cell>
          <cell r="C366" t="str">
            <v>ja</v>
          </cell>
        </row>
        <row r="367">
          <cell r="A367" t="str">
            <v>Strategisk forbedringschef</v>
          </cell>
          <cell r="B367">
            <v>0</v>
          </cell>
          <cell r="C367" t="str">
            <v>ja</v>
          </cell>
        </row>
        <row r="368">
          <cell r="A368" t="str">
            <v>STRING-sekretariatschef</v>
          </cell>
          <cell r="B368">
            <v>0</v>
          </cell>
          <cell r="C368" t="str">
            <v>ja</v>
          </cell>
        </row>
        <row r="369">
          <cell r="A369" t="str">
            <v>Studentermedhjælper</v>
          </cell>
          <cell r="B369">
            <v>0</v>
          </cell>
          <cell r="C369" t="str">
            <v>nej</v>
          </cell>
        </row>
        <row r="370">
          <cell r="A370" t="str">
            <v>Studentervikar</v>
          </cell>
          <cell r="B370">
            <v>0</v>
          </cell>
          <cell r="C370" t="str">
            <v>nej</v>
          </cell>
        </row>
        <row r="371">
          <cell r="A371" t="str">
            <v>Sundheds- og uddannelseschef</v>
          </cell>
          <cell r="B371">
            <v>0</v>
          </cell>
          <cell r="C371" t="str">
            <v>ja</v>
          </cell>
        </row>
        <row r="372">
          <cell r="A372" t="str">
            <v>Sundhedsfaglig chef</v>
          </cell>
          <cell r="B372">
            <v>0</v>
          </cell>
          <cell r="C372" t="str">
            <v>ja</v>
          </cell>
        </row>
        <row r="373">
          <cell r="A373" t="str">
            <v>Sundhedsfaglig medhjælper</v>
          </cell>
          <cell r="B373">
            <v>0</v>
          </cell>
          <cell r="C373" t="str">
            <v>nej</v>
          </cell>
        </row>
        <row r="374">
          <cell r="A374" t="str">
            <v>Sundhedsfaglig medhjælper (læge)</v>
          </cell>
          <cell r="B374">
            <v>0</v>
          </cell>
          <cell r="C374" t="str">
            <v>nej</v>
          </cell>
        </row>
        <row r="375">
          <cell r="A375" t="str">
            <v>Sundhedskonsulent</v>
          </cell>
          <cell r="B375">
            <v>0</v>
          </cell>
          <cell r="C375" t="str">
            <v>nej</v>
          </cell>
        </row>
        <row r="376">
          <cell r="A376" t="str">
            <v>Sundhedsmedhjælper</v>
          </cell>
          <cell r="B376">
            <v>0</v>
          </cell>
          <cell r="C376" t="str">
            <v>nej</v>
          </cell>
        </row>
        <row r="377">
          <cell r="A377" t="str">
            <v>Sundhedsservicesekretær</v>
          </cell>
          <cell r="B377">
            <v>0</v>
          </cell>
          <cell r="C377" t="str">
            <v>nej</v>
          </cell>
        </row>
        <row r="378">
          <cell r="A378" t="str">
            <v>Supportchef</v>
          </cell>
          <cell r="B378">
            <v>0</v>
          </cell>
          <cell r="C378" t="str">
            <v>ja</v>
          </cell>
        </row>
        <row r="379">
          <cell r="A379" t="str">
            <v>Supporttekniker</v>
          </cell>
          <cell r="B379">
            <v>0</v>
          </cell>
          <cell r="C379" t="str">
            <v>nej</v>
          </cell>
        </row>
        <row r="380">
          <cell r="A380" t="str">
            <v>Sygehjælper</v>
          </cell>
          <cell r="B380">
            <v>0</v>
          </cell>
          <cell r="C380" t="str">
            <v>nej</v>
          </cell>
        </row>
        <row r="381">
          <cell r="A381" t="str">
            <v>Sygehusdirektør</v>
          </cell>
          <cell r="B381">
            <v>0</v>
          </cell>
          <cell r="C381" t="str">
            <v>ja</v>
          </cell>
        </row>
        <row r="382">
          <cell r="A382" t="str">
            <v>Sygehuslæge</v>
          </cell>
          <cell r="B382">
            <v>0</v>
          </cell>
          <cell r="C382" t="str">
            <v>nej</v>
          </cell>
        </row>
        <row r="383">
          <cell r="A383" t="str">
            <v>Sygeplejerske</v>
          </cell>
          <cell r="B383">
            <v>0</v>
          </cell>
          <cell r="C383" t="str">
            <v>nej</v>
          </cell>
        </row>
        <row r="384">
          <cell r="A384" t="str">
            <v>Sygeplejerske med specialuddannelse</v>
          </cell>
          <cell r="B384">
            <v>0</v>
          </cell>
          <cell r="C384" t="str">
            <v>nej</v>
          </cell>
        </row>
        <row r="385">
          <cell r="A385" t="str">
            <v>Systemkonsulent</v>
          </cell>
          <cell r="B385">
            <v>0</v>
          </cell>
          <cell r="C385" t="str">
            <v>nej</v>
          </cell>
        </row>
        <row r="386">
          <cell r="A386" t="str">
            <v>Tandklinikassistent</v>
          </cell>
          <cell r="B386">
            <v>0</v>
          </cell>
          <cell r="C386" t="str">
            <v>nej</v>
          </cell>
        </row>
        <row r="387">
          <cell r="A387" t="str">
            <v>Tandlæge</v>
          </cell>
          <cell r="B387">
            <v>0</v>
          </cell>
          <cell r="C387" t="str">
            <v>nej</v>
          </cell>
        </row>
        <row r="388">
          <cell r="A388" t="str">
            <v>Tandlæge under videreuddannelse</v>
          </cell>
          <cell r="B388">
            <v>0</v>
          </cell>
          <cell r="C388" t="str">
            <v>nej</v>
          </cell>
        </row>
        <row r="389">
          <cell r="A389" t="str">
            <v>Tandplejer</v>
          </cell>
          <cell r="B389">
            <v>0</v>
          </cell>
          <cell r="C389" t="str">
            <v>nej</v>
          </cell>
        </row>
        <row r="390">
          <cell r="A390" t="str">
            <v>Teamkoordinator</v>
          </cell>
          <cell r="B390">
            <v>0</v>
          </cell>
          <cell r="C390" t="str">
            <v>nej</v>
          </cell>
        </row>
        <row r="391">
          <cell r="A391" t="str">
            <v>Teamleder</v>
          </cell>
          <cell r="B391">
            <v>0</v>
          </cell>
          <cell r="C391" t="str">
            <v>ja</v>
          </cell>
        </row>
        <row r="392">
          <cell r="A392" t="str">
            <v>Teknisk chef</v>
          </cell>
          <cell r="B392">
            <v>0</v>
          </cell>
          <cell r="C392" t="str">
            <v>ja</v>
          </cell>
        </row>
        <row r="393">
          <cell r="A393" t="str">
            <v>Teknisk designer</v>
          </cell>
          <cell r="B393">
            <v>0</v>
          </cell>
          <cell r="C393" t="str">
            <v>nej</v>
          </cell>
        </row>
        <row r="394">
          <cell r="A394" t="str">
            <v>Teknisk Souschef</v>
          </cell>
          <cell r="B394">
            <v>0</v>
          </cell>
          <cell r="C394" t="str">
            <v>ja</v>
          </cell>
        </row>
        <row r="395">
          <cell r="A395" t="str">
            <v>Telefonist</v>
          </cell>
          <cell r="B395">
            <v>0</v>
          </cell>
          <cell r="C395" t="str">
            <v>nej</v>
          </cell>
        </row>
        <row r="396">
          <cell r="A396" t="str">
            <v>Typograf</v>
          </cell>
          <cell r="B396">
            <v>0</v>
          </cell>
          <cell r="C396" t="str">
            <v>nej</v>
          </cell>
        </row>
        <row r="397">
          <cell r="A397" t="str">
            <v>Tømrer</v>
          </cell>
          <cell r="B397">
            <v>0</v>
          </cell>
          <cell r="C397" t="str">
            <v>nej</v>
          </cell>
        </row>
        <row r="398">
          <cell r="A398" t="str">
            <v>Uddannelsesansvarlig jordemoder</v>
          </cell>
          <cell r="B398">
            <v>0</v>
          </cell>
          <cell r="C398" t="str">
            <v>nej</v>
          </cell>
        </row>
        <row r="399">
          <cell r="A399" t="str">
            <v>Uddannelsesansvarlig radiograf</v>
          </cell>
          <cell r="B399">
            <v>0</v>
          </cell>
          <cell r="C399" t="str">
            <v>nej</v>
          </cell>
        </row>
        <row r="400">
          <cell r="A400" t="str">
            <v>Uddannelseskonsulent</v>
          </cell>
          <cell r="B400">
            <v>0</v>
          </cell>
          <cell r="C400" t="str">
            <v>nej</v>
          </cell>
        </row>
        <row r="401">
          <cell r="A401" t="str">
            <v>Uddannelsesleder</v>
          </cell>
          <cell r="B401">
            <v>0</v>
          </cell>
          <cell r="C401" t="str">
            <v>ja</v>
          </cell>
        </row>
        <row r="402">
          <cell r="A402" t="str">
            <v>Uddannelsessekretær</v>
          </cell>
          <cell r="B402">
            <v>0</v>
          </cell>
          <cell r="C402" t="str">
            <v>nej</v>
          </cell>
        </row>
        <row r="403">
          <cell r="A403" t="str">
            <v>Udviklingschef</v>
          </cell>
          <cell r="B403">
            <v>0</v>
          </cell>
          <cell r="C403" t="str">
            <v>ja</v>
          </cell>
        </row>
        <row r="404">
          <cell r="A404" t="str">
            <v>Udviklingsdirektør</v>
          </cell>
          <cell r="B404">
            <v>0</v>
          </cell>
          <cell r="C404" t="str">
            <v>ja</v>
          </cell>
        </row>
        <row r="405">
          <cell r="A405" t="str">
            <v>Udviklingskonsulent</v>
          </cell>
          <cell r="B405" t="str">
            <v>y</v>
          </cell>
          <cell r="C405" t="str">
            <v>nej</v>
          </cell>
        </row>
        <row r="406">
          <cell r="A406" t="str">
            <v>Udviklingsleder</v>
          </cell>
          <cell r="B406">
            <v>0</v>
          </cell>
          <cell r="C406" t="str">
            <v>ja</v>
          </cell>
        </row>
        <row r="407">
          <cell r="A407" t="str">
            <v>Ufaglært serviceassistent</v>
          </cell>
          <cell r="B407" t="str">
            <v>y</v>
          </cell>
          <cell r="C407" t="str">
            <v>ja</v>
          </cell>
        </row>
        <row r="408">
          <cell r="A408" t="str">
            <v>Uuddannet personale</v>
          </cell>
          <cell r="B408" t="str">
            <v>y</v>
          </cell>
          <cell r="C408" t="str">
            <v>nej</v>
          </cell>
        </row>
        <row r="409">
          <cell r="A409" t="str">
            <v>Vagtbærende overlæge</v>
          </cell>
          <cell r="B409">
            <v>0</v>
          </cell>
          <cell r="C409" t="str">
            <v>nej</v>
          </cell>
        </row>
        <row r="410">
          <cell r="A410" t="str">
            <v>Vaskerichef</v>
          </cell>
          <cell r="B410">
            <v>0</v>
          </cell>
          <cell r="C410" t="str">
            <v>ja</v>
          </cell>
        </row>
        <row r="411">
          <cell r="A411" t="str">
            <v>Vaskerimedhjælper</v>
          </cell>
          <cell r="B411">
            <v>0</v>
          </cell>
          <cell r="C411" t="str">
            <v>nej</v>
          </cell>
        </row>
        <row r="412">
          <cell r="A412" t="str">
            <v>Vicecenterleder</v>
          </cell>
          <cell r="B412">
            <v>0</v>
          </cell>
          <cell r="C412" t="str">
            <v>ja</v>
          </cell>
        </row>
        <row r="413">
          <cell r="A413" t="str">
            <v>Vicechefjordemoder</v>
          </cell>
          <cell r="B413">
            <v>0</v>
          </cell>
          <cell r="C413" t="str">
            <v>ja</v>
          </cell>
        </row>
        <row r="414">
          <cell r="A414" t="str">
            <v>Vicedirektør</v>
          </cell>
          <cell r="B414">
            <v>0</v>
          </cell>
          <cell r="C414" t="str">
            <v>ja</v>
          </cell>
        </row>
        <row r="415">
          <cell r="A415" t="str">
            <v>Vicedirektør (læge)</v>
          </cell>
          <cell r="B415">
            <v>0</v>
          </cell>
          <cell r="C415" t="str">
            <v>ja</v>
          </cell>
        </row>
        <row r="416">
          <cell r="A416" t="str">
            <v>Vicedriftschef</v>
          </cell>
          <cell r="B416">
            <v>0</v>
          </cell>
          <cell r="C416" t="str">
            <v>ja</v>
          </cell>
        </row>
        <row r="417">
          <cell r="A417" t="str">
            <v>Viceforstander</v>
          </cell>
          <cell r="B417">
            <v>0</v>
          </cell>
          <cell r="C417" t="str">
            <v>ja</v>
          </cell>
        </row>
        <row r="418">
          <cell r="A418" t="str">
            <v>Værkstedsassistent</v>
          </cell>
          <cell r="B418">
            <v>0</v>
          </cell>
          <cell r="C418" t="str">
            <v>nej</v>
          </cell>
        </row>
        <row r="419">
          <cell r="A419" t="str">
            <v>Webmedarbejder</v>
          </cell>
          <cell r="B419">
            <v>0</v>
          </cell>
          <cell r="C419" t="str">
            <v>nej</v>
          </cell>
        </row>
        <row r="420">
          <cell r="A420" t="str">
            <v>Økonoma</v>
          </cell>
          <cell r="B420">
            <v>0</v>
          </cell>
          <cell r="C420" t="str">
            <v>nej</v>
          </cell>
        </row>
        <row r="421">
          <cell r="A421" t="str">
            <v>Økonomi- og Planlægningschef</v>
          </cell>
          <cell r="B421">
            <v>0</v>
          </cell>
          <cell r="C421" t="str">
            <v>ja</v>
          </cell>
        </row>
        <row r="422">
          <cell r="A422" t="str">
            <v>Økonomichef</v>
          </cell>
          <cell r="B422">
            <v>0</v>
          </cell>
          <cell r="C422" t="str">
            <v>ja</v>
          </cell>
        </row>
        <row r="423">
          <cell r="A423" t="str">
            <v>Økonomichef NSR</v>
          </cell>
          <cell r="B423">
            <v>0</v>
          </cell>
          <cell r="C423" t="str">
            <v>ja</v>
          </cell>
        </row>
        <row r="424">
          <cell r="A424" t="str">
            <v>Økonomidirektør</v>
          </cell>
          <cell r="B424">
            <v>0</v>
          </cell>
          <cell r="C424" t="str">
            <v>ja</v>
          </cell>
        </row>
        <row r="425">
          <cell r="A425" t="str">
            <v>Økonomikonsulent</v>
          </cell>
          <cell r="B425">
            <v>0</v>
          </cell>
          <cell r="C425" t="str">
            <v>nej</v>
          </cell>
        </row>
        <row r="426">
          <cell r="A426" t="str">
            <v>Økonomimedarbejder</v>
          </cell>
          <cell r="B426">
            <v>0</v>
          </cell>
          <cell r="C426" t="str">
            <v>nej</v>
          </cell>
        </row>
        <row r="427">
          <cell r="A427" t="str">
            <v>Øreproptekniker</v>
          </cell>
          <cell r="B427">
            <v>0</v>
          </cell>
          <cell r="C427" t="str">
            <v>nej</v>
          </cell>
        </row>
        <row r="428">
          <cell r="A428" t="str">
            <v>Øvrige Rådsmedlemmer</v>
          </cell>
          <cell r="B428">
            <v>0</v>
          </cell>
          <cell r="C428" t="str">
            <v>nej</v>
          </cell>
        </row>
      </sheetData>
      <sheetData sheetId="8">
        <row r="1">
          <cell r="A1" t="str">
            <v>Månedsløn bagud</v>
          </cell>
          <cell r="O1" t="str">
            <v>Administration Holbæk</v>
          </cell>
        </row>
        <row r="2">
          <cell r="N2" t="str">
            <v>Ikke relevant</v>
          </cell>
          <cell r="O2" t="str">
            <v>Administrationen/Stab  - Roskilde</v>
          </cell>
        </row>
        <row r="3">
          <cell r="N3" t="str">
            <v>Straffeattest</v>
          </cell>
          <cell r="O3" t="str">
            <v xml:space="preserve">Administrationen/Stab - Nykøbing F. </v>
          </cell>
          <cell r="P3" t="str">
            <v>Forhåndsaftale- skriv i begrundelsen</v>
          </cell>
        </row>
        <row r="4">
          <cell r="N4" t="str">
            <v>Børneattest</v>
          </cell>
          <cell r="O4" t="str">
            <v>Administrationen/Stab - Næstved</v>
          </cell>
          <cell r="P4" t="str">
            <v>Individuelt tillæg:(vælg fra listen)</v>
          </cell>
        </row>
        <row r="5">
          <cell r="E5">
            <v>1</v>
          </cell>
          <cell r="N5" t="str">
            <v>Straffe- og børneattest</v>
          </cell>
          <cell r="O5" t="str">
            <v>Akut - Køge</v>
          </cell>
          <cell r="P5" t="str">
            <v>&gt;1 års ans. for fleksibilitet</v>
          </cell>
        </row>
        <row r="6">
          <cell r="E6">
            <v>2</v>
          </cell>
          <cell r="O6" t="str">
            <v>Akut - Slagelse</v>
          </cell>
          <cell r="P6" t="str">
            <v>§ 37-tillæg (tidl. §40)</v>
          </cell>
        </row>
        <row r="7">
          <cell r="E7" t="str">
            <v>Ikke relevant</v>
          </cell>
          <cell r="O7" t="str">
            <v>Akut Holbæk</v>
          </cell>
          <cell r="P7" t="str">
            <v>1-årig specialerettet udd.</v>
          </cell>
        </row>
        <row r="8">
          <cell r="O8" t="str">
            <v>Akut Nykøbing F.</v>
          </cell>
          <cell r="P8" t="str">
            <v>2007 tillæg</v>
          </cell>
        </row>
        <row r="9">
          <cell r="O9" t="str">
            <v>Anæstesi - Køge</v>
          </cell>
          <cell r="P9" t="str">
            <v>4 års efr. psyk+epil SL forh.</v>
          </cell>
        </row>
        <row r="10">
          <cell r="O10" t="str">
            <v>Anæstesi - Næstved</v>
          </cell>
          <cell r="P10" t="str">
            <v>7,5% geografisk</v>
          </cell>
        </row>
        <row r="11">
          <cell r="O11" t="str">
            <v>Anæstesi - Roskilde</v>
          </cell>
          <cell r="P11" t="str">
            <v>Administrative opgaver</v>
          </cell>
        </row>
        <row r="12">
          <cell r="C12" t="str">
            <v>Overenskomstansat</v>
          </cell>
          <cell r="O12" t="str">
            <v>Anæstesi - Slagelse/Ringsted</v>
          </cell>
          <cell r="P12" t="str">
            <v>Adskilte arbejdspladser</v>
          </cell>
        </row>
        <row r="13">
          <cell r="C13" t="str">
            <v>Elev</v>
          </cell>
          <cell r="O13" t="str">
            <v>Anæstesi Nykøbing F.</v>
          </cell>
          <cell r="P13" t="str">
            <v>Afd. funktioner</v>
          </cell>
        </row>
        <row r="14">
          <cell r="C14" t="str">
            <v>Honorar/Vederlag</v>
          </cell>
          <cell r="O14" t="str">
            <v>Anæstesien Holbæk</v>
          </cell>
          <cell r="P14" t="str">
            <v>Afdelingslederfunktion</v>
          </cell>
        </row>
        <row r="15">
          <cell r="C15" t="str">
            <v>Flexjob</v>
          </cell>
          <cell r="O15" t="str">
            <v>Arbejdsmedicinsk - Køge</v>
          </cell>
          <cell r="P15" t="str">
            <v>Afdelingsportør</v>
          </cell>
        </row>
        <row r="16">
          <cell r="C16" t="str">
            <v>Løntilskud</v>
          </cell>
          <cell r="O16" t="str">
            <v>Arbejdsmedicinsk - Slagelse</v>
          </cell>
          <cell r="P16" t="str">
            <v>Affaldshåndtering</v>
          </cell>
        </row>
        <row r="17">
          <cell r="O17" t="str">
            <v>Arbejdsmedicinsk Nykøbing F.</v>
          </cell>
          <cell r="P17" t="str">
            <v>Afløser</v>
          </cell>
        </row>
        <row r="18">
          <cell r="O18" t="str">
            <v>Billeddiagnostik - Køge</v>
          </cell>
          <cell r="P18" t="str">
            <v>Afløser ved Patientbus</v>
          </cell>
        </row>
        <row r="19">
          <cell r="O19" t="str">
            <v>Billeddiagnostik - Roskilde</v>
          </cell>
          <cell r="P19" t="str">
            <v>Afløserkorps</v>
          </cell>
        </row>
        <row r="20">
          <cell r="O20" t="str">
            <v>Brystkirurgi – Ringsted</v>
          </cell>
          <cell r="P20" t="str">
            <v>Afsnitsansvarlig</v>
          </cell>
        </row>
        <row r="21">
          <cell r="O21" t="str">
            <v>Byggeprojektenheden - Slagelse</v>
          </cell>
          <cell r="P21" t="str">
            <v>Afsnitsbioanalytiker</v>
          </cell>
        </row>
        <row r="22">
          <cell r="O22" t="str">
            <v>Dermatologisk - Roskilde</v>
          </cell>
          <cell r="P22" t="str">
            <v>Afsnitsledelse</v>
          </cell>
        </row>
        <row r="23">
          <cell r="O23" t="str">
            <v>Fys, Ergo Holbæk</v>
          </cell>
          <cell r="P23" t="str">
            <v>Akkupunktur</v>
          </cell>
        </row>
        <row r="24">
          <cell r="O24" t="str">
            <v>Fysio- Nuklearmedicinsk - Næstved</v>
          </cell>
          <cell r="P24" t="str">
            <v>Aktiv indsats</v>
          </cell>
        </row>
        <row r="25">
          <cell r="O25" t="str">
            <v>Garantiklinik - Ringsted</v>
          </cell>
          <cell r="P25" t="str">
            <v>Akuterfaring</v>
          </cell>
        </row>
        <row r="26">
          <cell r="O26" t="str">
            <v>Gearti - Næstved</v>
          </cell>
          <cell r="P26" t="str">
            <v>Akutfunktion</v>
          </cell>
        </row>
        <row r="27">
          <cell r="L27" t="str">
            <v/>
          </cell>
          <cell r="M27" t="str">
            <v/>
          </cell>
          <cell r="O27" t="str">
            <v>Generel - Køge</v>
          </cell>
          <cell r="P27" t="str">
            <v>Alenefunktion</v>
          </cell>
        </row>
        <row r="28">
          <cell r="L28" t="str">
            <v/>
          </cell>
          <cell r="M28" t="str">
            <v/>
          </cell>
          <cell r="O28" t="str">
            <v>Generel - Roskilde</v>
          </cell>
          <cell r="P28" t="str">
            <v>ALS-team</v>
          </cell>
        </row>
        <row r="29">
          <cell r="L29" t="str">
            <v/>
          </cell>
          <cell r="O29" t="str">
            <v>Geriatri - Slagelse</v>
          </cell>
          <cell r="P29" t="str">
            <v>Ambulatoriefunktion</v>
          </cell>
        </row>
        <row r="30">
          <cell r="L30" t="str">
            <v/>
          </cell>
          <cell r="O30" t="str">
            <v>Geriatri Nykøbing F.</v>
          </cell>
          <cell r="P30" t="str">
            <v>AMIR</v>
          </cell>
        </row>
        <row r="31">
          <cell r="O31" t="str">
            <v>Geriatrisk - Roskilde</v>
          </cell>
          <cell r="P31" t="str">
            <v>Ammeteam</v>
          </cell>
        </row>
        <row r="32">
          <cell r="O32" t="str">
            <v>Gyn/Obs - Roskilde</v>
          </cell>
          <cell r="P32" t="str">
            <v>AMPS-testere</v>
          </cell>
        </row>
        <row r="33">
          <cell r="O33" t="str">
            <v>Gynækologi/obstetrik Holbæk</v>
          </cell>
          <cell r="P33" t="str">
            <v>Analyser</v>
          </cell>
        </row>
        <row r="34">
          <cell r="O34" t="str">
            <v>Gynækologisk - Næstved</v>
          </cell>
          <cell r="P34" t="str">
            <v>Anretning på afdelingen</v>
          </cell>
        </row>
        <row r="35">
          <cell r="O35" t="str">
            <v>Gynækologisk/obstetrik Nykøbing F.</v>
          </cell>
          <cell r="P35" t="str">
            <v>Ansv personaleuniform/garderob</v>
          </cell>
        </row>
        <row r="36">
          <cell r="O36" t="str">
            <v>Hæmatologisk - Roskilde</v>
          </cell>
          <cell r="P36" t="str">
            <v>Ansvar for rygklinik</v>
          </cell>
        </row>
        <row r="37">
          <cell r="O37" t="str">
            <v>Immunologi - Regional funktion</v>
          </cell>
          <cell r="P37" t="str">
            <v>Ansvarlig for MVU området</v>
          </cell>
        </row>
        <row r="38">
          <cell r="O38" t="str">
            <v>Intern medicin Nykøbing F.</v>
          </cell>
          <cell r="P38" t="str">
            <v>Ansvarlighed</v>
          </cell>
        </row>
        <row r="39">
          <cell r="O39" t="str">
            <v>Kalundborg Sundheds- og Akuthus</v>
          </cell>
          <cell r="P39" t="str">
            <v>Ansvarsfuld</v>
          </cell>
        </row>
        <row r="40">
          <cell r="O40" t="str">
            <v>Kardiologisk - Roskilde</v>
          </cell>
          <cell r="P40" t="str">
            <v>Ansvarshavende</v>
          </cell>
        </row>
        <row r="41">
          <cell r="O41" t="str">
            <v>Kirurgi - Slagelse</v>
          </cell>
          <cell r="P41" t="str">
            <v>Ansvarsområder</v>
          </cell>
        </row>
        <row r="42">
          <cell r="O42" t="str">
            <v>Kirurgi Holbæk</v>
          </cell>
          <cell r="P42" t="str">
            <v>Anæstesi</v>
          </cell>
        </row>
        <row r="43">
          <cell r="O43" t="str">
            <v>Kirurgi Nykøbing F.</v>
          </cell>
          <cell r="P43" t="str">
            <v>Apopleksiområdet</v>
          </cell>
        </row>
        <row r="44">
          <cell r="O44" t="str">
            <v>Kirurgisk - Køge</v>
          </cell>
          <cell r="P44" t="str">
            <v>Apoteket</v>
          </cell>
        </row>
        <row r="45">
          <cell r="O45" t="str">
            <v>Kirurgisk - Roskilde</v>
          </cell>
          <cell r="P45" t="str">
            <v>Apparaturregistrering</v>
          </cell>
        </row>
        <row r="46">
          <cell r="O46" t="str">
            <v>Klinisk Biokemi - Regional funktion</v>
          </cell>
          <cell r="P46" t="str">
            <v>Arb. med sk. landsdæk. funkt.</v>
          </cell>
        </row>
        <row r="47">
          <cell r="O47" t="str">
            <v>Klinisk Biokemi Holbæk</v>
          </cell>
          <cell r="P47" t="str">
            <v>Arbejde i Lægemiddelkomitéen</v>
          </cell>
        </row>
        <row r="48">
          <cell r="O48" t="str">
            <v>Klinisk Biokemisk - Køge</v>
          </cell>
          <cell r="P48" t="str">
            <v>Arbejde indenfor ALS</v>
          </cell>
        </row>
        <row r="49">
          <cell r="O49" t="str">
            <v>Klinisk Biokemisk - Roskilde</v>
          </cell>
          <cell r="P49" t="str">
            <v>Arbejde med særlig målgruppe</v>
          </cell>
        </row>
        <row r="50">
          <cell r="O50" t="str">
            <v>Klinisk fysiologi Holbæk</v>
          </cell>
          <cell r="P50" t="str">
            <v>Arbejdets særlige karakter</v>
          </cell>
        </row>
        <row r="51">
          <cell r="O51" t="str">
            <v>Klinisk Fysiologisk - Køge</v>
          </cell>
          <cell r="P51" t="str">
            <v>Arbejds-/Ansvarsområde</v>
          </cell>
        </row>
        <row r="52">
          <cell r="O52" t="str">
            <v>Lærlinge og elever - Næst./Slag./Ring.</v>
          </cell>
          <cell r="P52" t="str">
            <v>Arbejdsindsats</v>
          </cell>
        </row>
        <row r="53">
          <cell r="O53" t="str">
            <v>Mammakirurgisk- Ringsted</v>
          </cell>
          <cell r="P53" t="str">
            <v>Arbejdsmiljø</v>
          </cell>
        </row>
        <row r="54">
          <cell r="O54" t="str">
            <v>Medicinsk - Køge</v>
          </cell>
          <cell r="P54" t="str">
            <v>Arbejdspladsforum</v>
          </cell>
        </row>
        <row r="55">
          <cell r="O55" t="str">
            <v>Medicinsk - Næstved</v>
          </cell>
          <cell r="P55" t="str">
            <v>Arbejdstidsbestemt tillæg</v>
          </cell>
        </row>
        <row r="56">
          <cell r="O56" t="str">
            <v>Medicinsk - Roskilde</v>
          </cell>
          <cell r="P56" t="str">
            <v>ATCN</v>
          </cell>
        </row>
        <row r="57">
          <cell r="O57" t="str">
            <v>Medicinsk - Slagelse</v>
          </cell>
          <cell r="P57" t="str">
            <v>Auditor</v>
          </cell>
        </row>
        <row r="58">
          <cell r="O58" t="str">
            <v>Medicinsk Holbæk</v>
          </cell>
          <cell r="P58" t="str">
            <v>Autoclaver</v>
          </cell>
        </row>
        <row r="59">
          <cell r="O59" t="str">
            <v>Medico - Næstved</v>
          </cell>
          <cell r="P59" t="str">
            <v>Autorisation</v>
          </cell>
        </row>
        <row r="60">
          <cell r="O60" t="str">
            <v>Medicoteknik Nykøbing F.</v>
          </cell>
          <cell r="P60" t="str">
            <v>Beklædningsgodtgørelse</v>
          </cell>
        </row>
        <row r="61">
          <cell r="O61" t="str">
            <v>Mikrobiologi - Regional funktion</v>
          </cell>
          <cell r="P61" t="str">
            <v>Belastende klientgr./-afdeling</v>
          </cell>
        </row>
        <row r="62">
          <cell r="O62" t="str">
            <v>Nakskov Sundhedscenter</v>
          </cell>
          <cell r="P62" t="str">
            <v>Beredskabsansvarlig</v>
          </cell>
        </row>
        <row r="63">
          <cell r="O63" t="str">
            <v>Neurologisk - Næstved</v>
          </cell>
          <cell r="P63" t="str">
            <v>Beredskabssekretær</v>
          </cell>
        </row>
        <row r="64">
          <cell r="O64" t="str">
            <v>Neurologisk - Roskilde</v>
          </cell>
          <cell r="P64" t="str">
            <v>Betjening af kioskvogn</v>
          </cell>
        </row>
        <row r="65">
          <cell r="O65" t="str">
            <v>Onkologi - Næstved</v>
          </cell>
          <cell r="P65" t="str">
            <v>Boligadministration</v>
          </cell>
        </row>
        <row r="66">
          <cell r="O66" t="str">
            <v>Onkologisk - Roskilde</v>
          </cell>
          <cell r="P66" t="str">
            <v>Bookingfunktion</v>
          </cell>
        </row>
        <row r="67">
          <cell r="O67" t="str">
            <v>Ortopædkirurgi Holbæk</v>
          </cell>
          <cell r="P67" t="str">
            <v>botolinum funktion</v>
          </cell>
        </row>
        <row r="68">
          <cell r="O68" t="str">
            <v>Ortopædkirurgi Nykøbing F.</v>
          </cell>
          <cell r="P68" t="str">
            <v>Bredden i opgavefunktioner</v>
          </cell>
        </row>
        <row r="69">
          <cell r="O69" t="str">
            <v>Ortopædkirurgi- Næstved/Slagelse</v>
          </cell>
          <cell r="P69" t="str">
            <v>Bækkenbundspalpation</v>
          </cell>
        </row>
        <row r="70">
          <cell r="O70" t="str">
            <v>Ortopædkirurgisk - Køge</v>
          </cell>
          <cell r="P70" t="str">
            <v>Børneområdet, erfaring</v>
          </cell>
        </row>
        <row r="71">
          <cell r="O71" t="str">
            <v>Patologi - Næstved/Slagelse</v>
          </cell>
          <cell r="P71" t="str">
            <v>Børnespeciale</v>
          </cell>
        </row>
        <row r="72">
          <cell r="O72" t="str">
            <v>Patologisk - Roskilde</v>
          </cell>
          <cell r="P72" t="str">
            <v>Certificeringskursus</v>
          </cell>
        </row>
        <row r="73">
          <cell r="O73" t="str">
            <v>Plastikkirurgisk - Roskilde</v>
          </cell>
          <cell r="P73" t="str">
            <v>Certifikat</v>
          </cell>
        </row>
        <row r="74">
          <cell r="O74" t="str">
            <v>Praksisreservelæger - Næstved/Slagelse</v>
          </cell>
          <cell r="P74" t="str">
            <v>Chaufførtillæg</v>
          </cell>
        </row>
        <row r="75">
          <cell r="O75" t="str">
            <v>Psyk. Afd. for Børne og ungdomspsykiatri</v>
          </cell>
          <cell r="P75" t="str">
            <v>Chefkonsulent</v>
          </cell>
        </row>
        <row r="76">
          <cell r="O76" t="str">
            <v>Psyk. Afd. for specialfunktioner</v>
          </cell>
          <cell r="P76" t="str">
            <v>CT-scanning</v>
          </cell>
        </row>
        <row r="77">
          <cell r="O77" t="str">
            <v>Psyk. Enhed for brugerst. Psykiatri</v>
          </cell>
          <cell r="P77" t="str">
            <v>Daglig Ledelse</v>
          </cell>
        </row>
        <row r="78">
          <cell r="O78" t="str">
            <v>Psyk. Ledelse</v>
          </cell>
          <cell r="P78" t="str">
            <v>Daglig planlægning</v>
          </cell>
        </row>
        <row r="79">
          <cell r="O79" t="str">
            <v>Psyk. Praksiskonsulenter</v>
          </cell>
          <cell r="P79" t="str">
            <v>Danske Kvalitetsmodel</v>
          </cell>
        </row>
        <row r="80">
          <cell r="O80" t="str">
            <v>Psyk. Psyk info</v>
          </cell>
          <cell r="P80" t="str">
            <v>Dataregistrering</v>
          </cell>
        </row>
        <row r="81">
          <cell r="O81" t="str">
            <v>Psyk. Psykiatrien Syd</v>
          </cell>
          <cell r="P81" t="str">
            <v>Delt tjeneste</v>
          </cell>
        </row>
        <row r="82">
          <cell r="O82" t="str">
            <v>Psyk. Psykiatrien Vest</v>
          </cell>
          <cell r="P82" t="str">
            <v>Depottjeneste</v>
          </cell>
        </row>
        <row r="83">
          <cell r="O83" t="str">
            <v>Psyk. Psykiatrien Øst</v>
          </cell>
          <cell r="P83" t="str">
            <v>Depottjeneste 3 år</v>
          </cell>
        </row>
        <row r="84">
          <cell r="O84" t="str">
            <v>Psyk. Psykiatrihuset</v>
          </cell>
          <cell r="P84" t="str">
            <v>Diabetespatienter</v>
          </cell>
        </row>
        <row r="85">
          <cell r="O85" t="str">
            <v>Psyk. Psykiatriområdet</v>
          </cell>
          <cell r="P85" t="str">
            <v>Dialysetillæg</v>
          </cell>
        </row>
        <row r="86">
          <cell r="O86" t="str">
            <v>Psyk. Psykiatrisk forskningsenhed</v>
          </cell>
          <cell r="P86" t="str">
            <v>Difference - Klinisk Vejleder</v>
          </cell>
        </row>
        <row r="87">
          <cell r="O87" t="str">
            <v>Psyk. Psykiatrisk visitationsklinik</v>
          </cell>
          <cell r="P87" t="str">
            <v>Difference - Ph.d. studerende</v>
          </cell>
        </row>
        <row r="88">
          <cell r="O88" t="str">
            <v>Psyk. Retspsykiatri</v>
          </cell>
          <cell r="P88" t="str">
            <v>Difference - Skemalægger</v>
          </cell>
        </row>
        <row r="89">
          <cell r="O89" t="str">
            <v>Psyk. Stabsoverlægefunktionen</v>
          </cell>
          <cell r="P89" t="str">
            <v>Difference - Spec. Kompetence</v>
          </cell>
        </row>
        <row r="90">
          <cell r="O90" t="str">
            <v>Pædiatri - Næstved</v>
          </cell>
          <cell r="P90" t="str">
            <v>Differencetrin</v>
          </cell>
        </row>
        <row r="91">
          <cell r="O91" t="str">
            <v>Pædiatri Holbæk</v>
          </cell>
          <cell r="P91" t="str">
            <v>Diplomkursus, ekstra</v>
          </cell>
        </row>
        <row r="92">
          <cell r="O92" t="str">
            <v>Pædiatri Nykøbing F.</v>
          </cell>
          <cell r="P92" t="str">
            <v>Diplomstudie</v>
          </cell>
        </row>
        <row r="93">
          <cell r="O93" t="str">
            <v>Pædiatrisk - Roskilde</v>
          </cell>
          <cell r="P93" t="str">
            <v>Diplomuddannelse</v>
          </cell>
        </row>
        <row r="94">
          <cell r="O94" t="str">
            <v>Radiologi - Ringsted</v>
          </cell>
          <cell r="P94" t="str">
            <v>Disp. 5 ugers op udd.</v>
          </cell>
        </row>
        <row r="95">
          <cell r="O95" t="str">
            <v>Radiologi - Slagelse</v>
          </cell>
          <cell r="P95" t="str">
            <v>Dispositionstillæg</v>
          </cell>
        </row>
        <row r="96">
          <cell r="O96" t="str">
            <v>Radiologi Holbæk</v>
          </cell>
          <cell r="P96" t="str">
            <v>Distriktsambulatorie</v>
          </cell>
        </row>
        <row r="97">
          <cell r="O97" t="str">
            <v>Radiologi Nykøbing F.</v>
          </cell>
          <cell r="P97" t="str">
            <v>Distriktssygeplejerske</v>
          </cell>
        </row>
        <row r="98">
          <cell r="O98" t="str">
            <v>Radiologi- Næstved</v>
          </cell>
          <cell r="P98" t="str">
            <v>Diverse kurser</v>
          </cell>
        </row>
        <row r="99">
          <cell r="O99" t="str">
            <v>Reumalogisk - Roskilde</v>
          </cell>
          <cell r="P99" t="str">
            <v>Dobbelt funktion</v>
          </cell>
        </row>
        <row r="100">
          <cell r="O100" t="str">
            <v>Reumalogisk- Køge</v>
          </cell>
          <cell r="P100" t="str">
            <v>DRG-ansvarlig</v>
          </cell>
        </row>
        <row r="101">
          <cell r="O101" t="str">
            <v>Reumalogisk/geriatrisk - Køge</v>
          </cell>
          <cell r="P101" t="str">
            <v>DRG-opgaver</v>
          </cell>
        </row>
        <row r="102">
          <cell r="O102" t="str">
            <v>Reumatologi Nykøbing F.</v>
          </cell>
          <cell r="P102" t="str">
            <v>Driftsopgaver</v>
          </cell>
        </row>
        <row r="103">
          <cell r="O103" t="str">
            <v>Reumatologi, fys, ergo - Næst./Slag./Ring.</v>
          </cell>
          <cell r="P103" t="str">
            <v>Dukketeater</v>
          </cell>
        </row>
        <row r="104">
          <cell r="O104" t="str">
            <v>Service - Køge</v>
          </cell>
          <cell r="P104" t="str">
            <v>E-fakturering</v>
          </cell>
        </row>
        <row r="105">
          <cell r="O105" t="str">
            <v>Service - Roskilde</v>
          </cell>
          <cell r="P105" t="str">
            <v>Effektivitet i arbejdet</v>
          </cell>
        </row>
        <row r="106">
          <cell r="O106" t="str">
            <v>Socialrådgiverne - Køge</v>
          </cell>
          <cell r="P106" t="str">
            <v>Efterudd., Diabetes Mellitus</v>
          </cell>
        </row>
        <row r="107">
          <cell r="O107" t="str">
            <v>Socialrådgiverne - Roskilde</v>
          </cell>
          <cell r="P107" t="str">
            <v>Efteruddannelse</v>
          </cell>
        </row>
        <row r="108">
          <cell r="O108" t="str">
            <v>Sygehusledelse  - Køge</v>
          </cell>
          <cell r="P108" t="str">
            <v>Efteruddannelse - kort varigh.</v>
          </cell>
        </row>
        <row r="109">
          <cell r="O109" t="str">
            <v>Sygehusledelse - Roskilde</v>
          </cell>
          <cell r="P109" t="str">
            <v>Efteruddannelse - lang varigh.</v>
          </cell>
        </row>
        <row r="110">
          <cell r="O110" t="str">
            <v>Sygehusledelse Holbæk</v>
          </cell>
          <cell r="P110" t="str">
            <v>Efteruddannelse, cardiologisk</v>
          </cell>
        </row>
        <row r="111">
          <cell r="O111" t="str">
            <v>Sygehusledelsen - Næstved</v>
          </cell>
          <cell r="P111" t="str">
            <v>Efteruddannelse, operation</v>
          </cell>
        </row>
        <row r="112">
          <cell r="O112" t="str">
            <v>Sygehusledelsen Nykøbing F.</v>
          </cell>
          <cell r="P112" t="str">
            <v>Efteruddannelse, pædiatri</v>
          </cell>
        </row>
        <row r="113">
          <cell r="O113" t="str">
            <v>Tand- mund- kæbe - Næstved</v>
          </cell>
          <cell r="P113" t="str">
            <v>Efteruddannelse, sosu</v>
          </cell>
        </row>
        <row r="114">
          <cell r="O114" t="str">
            <v>Teknisk Afdeling - Køge</v>
          </cell>
          <cell r="P114" t="str">
            <v>Egenkontrol</v>
          </cell>
        </row>
        <row r="115">
          <cell r="O115" t="str">
            <v>Teknisk Afdeling - Roskilde</v>
          </cell>
          <cell r="P115" t="str">
            <v>Ejendomsfunktioner</v>
          </cell>
        </row>
        <row r="116">
          <cell r="O116" t="str">
            <v>Urologi - Næstved</v>
          </cell>
          <cell r="P116" t="str">
            <v>Eksp. colorectale pat.</v>
          </cell>
        </row>
        <row r="117">
          <cell r="O117" t="str">
            <v>Urologisk Afdeling - Roskilde</v>
          </cell>
          <cell r="P117" t="str">
            <v>Ekspertise</v>
          </cell>
        </row>
        <row r="118">
          <cell r="O118" t="str">
            <v>Øjenafdelingen - Næstved</v>
          </cell>
          <cell r="P118" t="str">
            <v>Eksterne kunder</v>
          </cell>
        </row>
        <row r="119">
          <cell r="O119" t="str">
            <v>Øjenafdelingen - Roskilde</v>
          </cell>
          <cell r="P119" t="str">
            <v>Ekstraordinær aktivitet</v>
          </cell>
        </row>
        <row r="120">
          <cell r="O120" t="str">
            <v>Øre Næse Hals - Køge</v>
          </cell>
          <cell r="P120" t="str">
            <v>EMG, ENG, EP, EEG</v>
          </cell>
        </row>
        <row r="121">
          <cell r="O121" t="str">
            <v>Øre- næse- Hals - Næstved/Slagelse</v>
          </cell>
          <cell r="P121" t="str">
            <v>EMU</v>
          </cell>
        </row>
        <row r="122">
          <cell r="O122" t="str">
            <v>Øre Næse Hals - Roskilde</v>
          </cell>
          <cell r="P122" t="str">
            <v>Endoskopi</v>
          </cell>
        </row>
        <row r="123">
          <cell r="P123" t="str">
            <v>Eneansvar aften/nat</v>
          </cell>
        </row>
        <row r="124">
          <cell r="P124" t="str">
            <v>Eneansvar f. Kalundborg Sygehu</v>
          </cell>
        </row>
        <row r="125">
          <cell r="P125" t="str">
            <v>Eneansvarlig</v>
          </cell>
        </row>
        <row r="126">
          <cell r="P126" t="str">
            <v>Eneansvarlig blodbank</v>
          </cell>
        </row>
        <row r="127">
          <cell r="P127" t="str">
            <v>Engagement</v>
          </cell>
        </row>
        <row r="128">
          <cell r="P128" t="str">
            <v>Engagement i arbejdet</v>
          </cell>
        </row>
        <row r="129">
          <cell r="P129" t="str">
            <v>Engagement/selvstændighed</v>
          </cell>
        </row>
        <row r="130">
          <cell r="P130" t="str">
            <v>Enggården luk/sikr</v>
          </cell>
        </row>
        <row r="131">
          <cell r="P131" t="str">
            <v>Epi.kir.</v>
          </cell>
        </row>
        <row r="132">
          <cell r="P132" t="str">
            <v>ERCP i fællesamb.</v>
          </cell>
        </row>
        <row r="133">
          <cell r="P133" t="str">
            <v>Erf. arb. m. psyk. patienter</v>
          </cell>
        </row>
        <row r="134">
          <cell r="P134" t="str">
            <v>Erf. med kommunik./formidling</v>
          </cell>
        </row>
        <row r="135">
          <cell r="P135" t="str">
            <v>Erfa. og indsigt i brug. behov</v>
          </cell>
        </row>
        <row r="136">
          <cell r="P136" t="str">
            <v>Erfa/specialistfunktion</v>
          </cell>
        </row>
        <row r="137">
          <cell r="P137" t="str">
            <v>Erfaring</v>
          </cell>
        </row>
        <row r="138">
          <cell r="P138" t="str">
            <v>Erfaring - viden</v>
          </cell>
        </row>
        <row r="139">
          <cell r="P139" t="str">
            <v>Erfaring fra tidl. og nuv. ans</v>
          </cell>
        </row>
        <row r="140">
          <cell r="P140" t="str">
            <v>Erfaring i varmeteknik</v>
          </cell>
        </row>
        <row r="141">
          <cell r="P141" t="str">
            <v>Erfaring vedr. sygehusdrift</v>
          </cell>
        </row>
        <row r="142">
          <cell r="P142" t="str">
            <v>Erfaringsmæssige kompetencer</v>
          </cell>
        </row>
        <row r="143">
          <cell r="P143" t="str">
            <v>Erhvervsuddannelse</v>
          </cell>
        </row>
        <row r="144">
          <cell r="P144" t="str">
            <v>Ernæring</v>
          </cell>
        </row>
        <row r="145">
          <cell r="P145" t="str">
            <v>Faglig dygtighed</v>
          </cell>
        </row>
        <row r="146">
          <cell r="P146" t="str">
            <v>Faglig færdighed</v>
          </cell>
        </row>
        <row r="147">
          <cell r="P147" t="str">
            <v>Faglig kompetence</v>
          </cell>
        </row>
        <row r="148">
          <cell r="P148" t="str">
            <v>Faglig ledelse</v>
          </cell>
        </row>
        <row r="149">
          <cell r="P149" t="str">
            <v>Faglig og personlig kompetence</v>
          </cell>
        </row>
        <row r="150">
          <cell r="P150" t="str">
            <v>Faglig selvstændighed</v>
          </cell>
        </row>
        <row r="151">
          <cell r="P151" t="str">
            <v>Faglig tiltag</v>
          </cell>
        </row>
        <row r="152">
          <cell r="P152" t="str">
            <v>Faglig udvikling</v>
          </cell>
        </row>
        <row r="153">
          <cell r="P153" t="str">
            <v>Faglig viden</v>
          </cell>
        </row>
        <row r="154">
          <cell r="P154" t="str">
            <v>Faglige kvalifikationer</v>
          </cell>
        </row>
        <row r="155">
          <cell r="P155" t="str">
            <v>Fagområder</v>
          </cell>
        </row>
        <row r="156">
          <cell r="P156" t="str">
            <v>Fast nattevagt</v>
          </cell>
        </row>
        <row r="157">
          <cell r="P157" t="str">
            <v>Fastansat vikar</v>
          </cell>
        </row>
        <row r="158">
          <cell r="P158" t="str">
            <v>Fastholdelse i stillingen</v>
          </cell>
        </row>
        <row r="159">
          <cell r="P159" t="str">
            <v>Fastholdelsestillæg</v>
          </cell>
        </row>
        <row r="160">
          <cell r="P160" t="str">
            <v>Fleksibel opgavevaretagelse</v>
          </cell>
        </row>
        <row r="161">
          <cell r="P161" t="str">
            <v>Fleksibilitet</v>
          </cell>
        </row>
        <row r="162">
          <cell r="P162" t="str">
            <v>Flere begrundelser</v>
          </cell>
        </row>
        <row r="163">
          <cell r="P163" t="str">
            <v>Flere funktioner</v>
          </cell>
        </row>
        <row r="164">
          <cell r="P164" t="str">
            <v>Flere års ansætt.</v>
          </cell>
        </row>
        <row r="165">
          <cell r="P165" t="str">
            <v>Flytte- og kørselsopgaver</v>
          </cell>
        </row>
        <row r="166">
          <cell r="P166" t="str">
            <v>Fondsfinansering</v>
          </cell>
        </row>
        <row r="167">
          <cell r="P167" t="str">
            <v>Foniatrisk Klinik</v>
          </cell>
        </row>
        <row r="168">
          <cell r="P168" t="str">
            <v>Fordeling af personaleuniform</v>
          </cell>
        </row>
        <row r="169">
          <cell r="P169" t="str">
            <v>Fordybelseskurser</v>
          </cell>
        </row>
        <row r="170">
          <cell r="P170" t="str">
            <v>Forflytningsinstruktør</v>
          </cell>
        </row>
        <row r="171">
          <cell r="P171" t="str">
            <v>Forflytningsvejleder</v>
          </cell>
        </row>
        <row r="172">
          <cell r="P172" t="str">
            <v>Forhøjet gruppeledertillæg</v>
          </cell>
        </row>
        <row r="173">
          <cell r="P173" t="str">
            <v>Forløbskoordinator</v>
          </cell>
        </row>
        <row r="174">
          <cell r="P174" t="str">
            <v>Formidling, diverse</v>
          </cell>
        </row>
        <row r="175">
          <cell r="P175" t="str">
            <v>Forv. højskolens diplomkursus</v>
          </cell>
        </row>
        <row r="176">
          <cell r="P176" t="str">
            <v>Fremstilling af komponenter</v>
          </cell>
        </row>
        <row r="177">
          <cell r="P177" t="str">
            <v>Frontfunktion</v>
          </cell>
        </row>
        <row r="178">
          <cell r="P178" t="str">
            <v>Funktion i højere stilling</v>
          </cell>
        </row>
        <row r="179">
          <cell r="P179" t="str">
            <v>Funktions- og teknisk ansvar</v>
          </cell>
        </row>
        <row r="180">
          <cell r="P180" t="str">
            <v>Funktionschef</v>
          </cell>
        </row>
        <row r="181">
          <cell r="P181" t="str">
            <v>Funktionsområder</v>
          </cell>
        </row>
        <row r="182">
          <cell r="P182" t="str">
            <v>Funktionstillæg</v>
          </cell>
        </row>
        <row r="183">
          <cell r="P183" t="str">
            <v>Fysiurgiske hjælpemidler</v>
          </cell>
        </row>
        <row r="184">
          <cell r="P184" t="str">
            <v>Fødeafdeling</v>
          </cell>
        </row>
        <row r="185">
          <cell r="P185" t="str">
            <v>Gammelt forhåndsaftaletillæg</v>
          </cell>
        </row>
        <row r="186">
          <cell r="P186" t="str">
            <v>Gennemført Canc.cur</v>
          </cell>
        </row>
        <row r="187">
          <cell r="P187" t="str">
            <v>Gennemført opskoling</v>
          </cell>
        </row>
        <row r="188">
          <cell r="P188" t="str">
            <v>Geriatrisk, erfaring</v>
          </cell>
        </row>
        <row r="189">
          <cell r="P189" t="str">
            <v>Grund-/erhvervsrelat. kursus</v>
          </cell>
        </row>
        <row r="190">
          <cell r="P190" t="str">
            <v>Grundudd. + 1 års ansættelse</v>
          </cell>
        </row>
        <row r="191">
          <cell r="P191" t="str">
            <v>Gruppeledertillæg</v>
          </cell>
        </row>
        <row r="192">
          <cell r="P192" t="str">
            <v>GT-løn Pers. kval. 2010</v>
          </cell>
        </row>
        <row r="193">
          <cell r="P193" t="str">
            <v>Gulvvaskemaskine</v>
          </cell>
        </row>
        <row r="194">
          <cell r="P194" t="str">
            <v>Harmonisering teknik</v>
          </cell>
        </row>
        <row r="195">
          <cell r="P195" t="str">
            <v>Helsepædagog Marjatta</v>
          </cell>
        </row>
        <row r="196">
          <cell r="P196" t="str">
            <v>Herbergstillæg</v>
          </cell>
        </row>
        <row r="197">
          <cell r="P197" t="str">
            <v>Hjemmesideansvar</v>
          </cell>
        </row>
        <row r="198">
          <cell r="P198" t="str">
            <v>Hjertestop</v>
          </cell>
        </row>
        <row r="199">
          <cell r="P199" t="str">
            <v>Hjælpemidler</v>
          </cell>
        </row>
        <row r="200">
          <cell r="P200" t="str">
            <v>Hospitalstillæg</v>
          </cell>
        </row>
        <row r="201">
          <cell r="P201" t="str">
            <v>Hovedansvarsområde</v>
          </cell>
        </row>
        <row r="202">
          <cell r="P202" t="str">
            <v>HR-kompetencer</v>
          </cell>
        </row>
        <row r="203">
          <cell r="P203" t="str">
            <v>Humanbiolog</v>
          </cell>
        </row>
        <row r="204">
          <cell r="P204" t="str">
            <v>Hvilerumsfunktion</v>
          </cell>
        </row>
        <row r="205">
          <cell r="P205" t="str">
            <v>Hygiejnetillæg</v>
          </cell>
        </row>
        <row r="206">
          <cell r="P206" t="str">
            <v>Håndtering af plc-styringer</v>
          </cell>
        </row>
        <row r="207">
          <cell r="P207" t="str">
            <v>ID-kort produktion</v>
          </cell>
        </row>
        <row r="208">
          <cell r="P208" t="str">
            <v>Iflg. overenskomst 2002</v>
          </cell>
        </row>
        <row r="209">
          <cell r="P209" t="str">
            <v>Implementeringssprog</v>
          </cell>
        </row>
        <row r="210">
          <cell r="P210" t="str">
            <v>Indkøb</v>
          </cell>
        </row>
        <row r="211">
          <cell r="P211" t="str">
            <v>Indkøb af materialer</v>
          </cell>
        </row>
        <row r="212">
          <cell r="P212" t="str">
            <v>Indkøb og Logistik</v>
          </cell>
        </row>
        <row r="213">
          <cell r="P213" t="str">
            <v>Indpl. pr. 31.3.2000</v>
          </cell>
        </row>
        <row r="214">
          <cell r="P214" t="str">
            <v>Ingen højeste tjenestetid</v>
          </cell>
        </row>
        <row r="215">
          <cell r="P215" t="str">
            <v>Initiativtager</v>
          </cell>
        </row>
        <row r="216">
          <cell r="P216" t="str">
            <v>Inkontinens</v>
          </cell>
        </row>
        <row r="217">
          <cell r="P217" t="str">
            <v>Institutionstillæg</v>
          </cell>
        </row>
        <row r="218">
          <cell r="P218" t="str">
            <v>Instruktion og supervision</v>
          </cell>
        </row>
        <row r="219">
          <cell r="P219" t="str">
            <v>Instruktør</v>
          </cell>
        </row>
        <row r="220">
          <cell r="P220" t="str">
            <v>Instrum.v.+bækkenkoger</v>
          </cell>
        </row>
        <row r="221">
          <cell r="P221" t="str">
            <v>Intensiv</v>
          </cell>
        </row>
        <row r="222">
          <cell r="P222" t="str">
            <v>IT funktioner</v>
          </cell>
        </row>
        <row r="223">
          <cell r="P223" t="str">
            <v>IT systemer</v>
          </cell>
        </row>
        <row r="224">
          <cell r="P224" t="str">
            <v>IT-kompetencer</v>
          </cell>
        </row>
        <row r="225">
          <cell r="P225" t="str">
            <v>IT-specialist i bb it-system</v>
          </cell>
        </row>
        <row r="226">
          <cell r="P226" t="str">
            <v>IT-viden</v>
          </cell>
        </row>
        <row r="227">
          <cell r="P227" t="str">
            <v>Jfr. forhåndsaftale</v>
          </cell>
        </row>
        <row r="228">
          <cell r="P228" t="str">
            <v>Jobrotation</v>
          </cell>
        </row>
        <row r="229">
          <cell r="P229" t="str">
            <v>Journalfunktion</v>
          </cell>
        </row>
        <row r="230">
          <cell r="P230" t="str">
            <v>Kapelfunktion (HO)</v>
          </cell>
        </row>
        <row r="231">
          <cell r="P231" t="str">
            <v>Kar.lab koordinerende opgaver</v>
          </cell>
        </row>
        <row r="232">
          <cell r="P232" t="str">
            <v>Kardiologi</v>
          </cell>
        </row>
        <row r="233">
          <cell r="P233" t="str">
            <v>Kedelhus</v>
          </cell>
        </row>
        <row r="234">
          <cell r="P234" t="str">
            <v>Kendt jordemoder</v>
          </cell>
        </row>
        <row r="235">
          <cell r="P235" t="str">
            <v>Ketogen diæt</v>
          </cell>
        </row>
        <row r="236">
          <cell r="P236" t="str">
            <v>Klin. erfaring/ansvarlighed</v>
          </cell>
        </row>
        <row r="237">
          <cell r="P237" t="str">
            <v>Klinisk besl.- forskningsmet.</v>
          </cell>
        </row>
        <row r="238">
          <cell r="P238" t="str">
            <v>Klinisk forskning</v>
          </cell>
        </row>
        <row r="239">
          <cell r="P239" t="str">
            <v>Klinisk sygeplejespecialist</v>
          </cell>
        </row>
        <row r="240">
          <cell r="P240" t="str">
            <v>Klinisk underv.på afd. niveau</v>
          </cell>
        </row>
        <row r="241">
          <cell r="P241" t="str">
            <v>Klinisk vejleder</v>
          </cell>
        </row>
        <row r="242">
          <cell r="P242" t="str">
            <v>Kliniske og personlige kvl.</v>
          </cell>
        </row>
        <row r="243">
          <cell r="P243" t="str">
            <v>Kofoedsmindetillæg</v>
          </cell>
        </row>
        <row r="244">
          <cell r="P244" t="str">
            <v>Kommunikation</v>
          </cell>
        </row>
        <row r="245">
          <cell r="P245" t="str">
            <v>Kommunom - fagdel (DK2)</v>
          </cell>
        </row>
        <row r="246">
          <cell r="P246" t="str">
            <v>Kommunom - grunddel (DK1)</v>
          </cell>
        </row>
        <row r="247">
          <cell r="P247" t="str">
            <v>Komp. for manglende pension</v>
          </cell>
        </row>
        <row r="248">
          <cell r="P248" t="str">
            <v>Kompensation funktionstillæg</v>
          </cell>
        </row>
        <row r="249">
          <cell r="P249" t="str">
            <v>Kompensationsfrihed</v>
          </cell>
        </row>
        <row r="250">
          <cell r="P250" t="str">
            <v>Kompetence</v>
          </cell>
        </row>
        <row r="251">
          <cell r="P251" t="str">
            <v>Kompetence som TIR</v>
          </cell>
        </row>
        <row r="252">
          <cell r="P252" t="str">
            <v>Kompetenceudvikling</v>
          </cell>
        </row>
        <row r="253">
          <cell r="P253" t="str">
            <v>Kompleksitet</v>
          </cell>
        </row>
        <row r="254">
          <cell r="P254" t="str">
            <v>Komplekst arbejdsområde</v>
          </cell>
        </row>
        <row r="255">
          <cell r="P255" t="str">
            <v>Komplekst ledelsesområde</v>
          </cell>
        </row>
        <row r="256">
          <cell r="P256" t="str">
            <v>Konstituering</v>
          </cell>
        </row>
        <row r="257">
          <cell r="P257" t="str">
            <v>Konsulentfunktion</v>
          </cell>
        </row>
        <row r="258">
          <cell r="P258" t="str">
            <v>Kontaktbioanalytiker</v>
          </cell>
        </row>
        <row r="259">
          <cell r="P259" t="str">
            <v>Kontaktperson</v>
          </cell>
        </row>
        <row r="260">
          <cell r="P260" t="str">
            <v>Kontrakttillæg</v>
          </cell>
        </row>
        <row r="261">
          <cell r="P261" t="str">
            <v>Kontrakttillæg 15%</v>
          </cell>
        </row>
        <row r="262">
          <cell r="P262" t="str">
            <v>Konverteringstillæg</v>
          </cell>
        </row>
        <row r="263">
          <cell r="P263" t="str">
            <v>Koord. instruksmateriale</v>
          </cell>
        </row>
        <row r="264">
          <cell r="P264" t="str">
            <v>Koordinator</v>
          </cell>
        </row>
        <row r="265">
          <cell r="P265" t="str">
            <v>Koordinatortillæg</v>
          </cell>
        </row>
        <row r="266">
          <cell r="P266" t="str">
            <v>Koordinerende funktioner</v>
          </cell>
        </row>
        <row r="267">
          <cell r="P267" t="str">
            <v>Koordinerende led. oversygepl.</v>
          </cell>
        </row>
        <row r="268">
          <cell r="P268" t="str">
            <v>Koordinerende sårsygepleje</v>
          </cell>
        </row>
        <row r="269">
          <cell r="P269" t="str">
            <v>Korrektion af ketogendiæt tlf.</v>
          </cell>
        </row>
        <row r="270">
          <cell r="P270" t="str">
            <v>Kræftkoordinator</v>
          </cell>
        </row>
        <row r="271">
          <cell r="P271" t="str">
            <v>KTO Forlig 01.04.05 + 1 trin</v>
          </cell>
        </row>
        <row r="272">
          <cell r="P272" t="str">
            <v>KTO-tillæg</v>
          </cell>
        </row>
        <row r="273">
          <cell r="P273" t="str">
            <v>Kv. i sy.pl.faglig vejl.</v>
          </cell>
        </row>
        <row r="274">
          <cell r="P274" t="str">
            <v>Kv. inden for epilepsi</v>
          </cell>
        </row>
        <row r="275">
          <cell r="P275" t="str">
            <v>Kval. indenf. svagstrømsteknik</v>
          </cell>
        </row>
        <row r="276">
          <cell r="P276" t="str">
            <v>Kvalificeret niv.</v>
          </cell>
        </row>
        <row r="277">
          <cell r="P277" t="str">
            <v>Kvalifikationsløn</v>
          </cell>
        </row>
        <row r="278">
          <cell r="P278" t="str">
            <v>Kvalifikationstillæg</v>
          </cell>
        </row>
        <row r="279">
          <cell r="P279" t="str">
            <v>Kvalitet i arbejdet</v>
          </cell>
        </row>
        <row r="280">
          <cell r="P280" t="str">
            <v>Kvalitet- og udvikling</v>
          </cell>
        </row>
        <row r="281">
          <cell r="P281" t="str">
            <v>Kvalitetskoordinator</v>
          </cell>
        </row>
        <row r="282">
          <cell r="P282" t="str">
            <v>Kvalitetssikring</v>
          </cell>
        </row>
        <row r="283">
          <cell r="P283" t="str">
            <v>Kørsel med nødværk</v>
          </cell>
        </row>
        <row r="284">
          <cell r="P284" t="str">
            <v>Laboratorieopvask/laboratorium</v>
          </cell>
        </row>
        <row r="285">
          <cell r="P285" t="str">
            <v>Lagerstyring</v>
          </cell>
        </row>
        <row r="286">
          <cell r="P286" t="str">
            <v>Landsdækkende opgave</v>
          </cell>
        </row>
        <row r="287">
          <cell r="P287" t="str">
            <v>Laparoskopisk</v>
          </cell>
        </row>
        <row r="288">
          <cell r="P288" t="str">
            <v>Ledelse</v>
          </cell>
        </row>
        <row r="289">
          <cell r="P289" t="str">
            <v>Ledelse flyverfunktion</v>
          </cell>
        </row>
        <row r="290">
          <cell r="P290" t="str">
            <v>Ledelse på fl. geografier</v>
          </cell>
        </row>
        <row r="291">
          <cell r="P291" t="str">
            <v>Ledelseserfaring</v>
          </cell>
        </row>
        <row r="292">
          <cell r="P292" t="str">
            <v>Ledelsesmæssig kvalifikation</v>
          </cell>
        </row>
        <row r="293">
          <cell r="P293" t="str">
            <v>Ledelsesmæssige sekretæropg.</v>
          </cell>
        </row>
        <row r="294">
          <cell r="P294" t="str">
            <v>Ledelsesopgaver</v>
          </cell>
        </row>
        <row r="295">
          <cell r="P295" t="str">
            <v>Ledelsestillæg/funk</v>
          </cell>
        </row>
        <row r="296">
          <cell r="P296" t="str">
            <v>Lederuddannelse</v>
          </cell>
        </row>
        <row r="297">
          <cell r="P297" t="str">
            <v>Lokal aftalt grundløn</v>
          </cell>
        </row>
        <row r="298">
          <cell r="P298" t="str">
            <v>Lokalkendskab</v>
          </cell>
        </row>
        <row r="299">
          <cell r="P299" t="str">
            <v>Lukket/sikret tillæg</v>
          </cell>
        </row>
        <row r="300">
          <cell r="P300" t="str">
            <v>Lymfødembehand.</v>
          </cell>
        </row>
        <row r="301">
          <cell r="P301" t="str">
            <v>Lægelig konsulent</v>
          </cell>
        </row>
        <row r="302">
          <cell r="P302" t="str">
            <v>Lægeligt ansvar</v>
          </cell>
        </row>
        <row r="303">
          <cell r="P303" t="str">
            <v>Løfteinstruktør</v>
          </cell>
        </row>
        <row r="304">
          <cell r="P304" t="str">
            <v>Løn- og personalefunktion</v>
          </cell>
        </row>
        <row r="305">
          <cell r="P305" t="str">
            <v>Lønanc. aftale</v>
          </cell>
        </row>
        <row r="306">
          <cell r="P306" t="str">
            <v>Lønforhandling 1. april 2006</v>
          </cell>
        </row>
        <row r="307">
          <cell r="P307" t="str">
            <v>Lønforhandling 2010</v>
          </cell>
        </row>
        <row r="308">
          <cell r="P308" t="str">
            <v>Løntillæg</v>
          </cell>
        </row>
        <row r="309">
          <cell r="P309" t="str">
            <v>Lønudligning</v>
          </cell>
        </row>
        <row r="310">
          <cell r="P310" t="str">
            <v>Maskinehåndtering</v>
          </cell>
        </row>
        <row r="311">
          <cell r="P311" t="str">
            <v>Maskinkendskab</v>
          </cell>
        </row>
        <row r="312">
          <cell r="P312" t="str">
            <v>Masteruddannelse</v>
          </cell>
        </row>
        <row r="313">
          <cell r="P313" t="str">
            <v>Medicin og/eller fødevareansv.</v>
          </cell>
        </row>
        <row r="314">
          <cell r="P314" t="str">
            <v>Medicinansvar</v>
          </cell>
        </row>
        <row r="315">
          <cell r="P315" t="str">
            <v>Medicinansvarlig</v>
          </cell>
        </row>
        <row r="316">
          <cell r="P316" t="str">
            <v>Medicinkursus</v>
          </cell>
        </row>
        <row r="317">
          <cell r="P317" t="str">
            <v>Medicinservice</v>
          </cell>
        </row>
        <row r="318">
          <cell r="P318" t="str">
            <v>MED-udvalg</v>
          </cell>
        </row>
        <row r="319">
          <cell r="P319" t="str">
            <v>Mentorfunktion</v>
          </cell>
        </row>
        <row r="320">
          <cell r="P320" t="str">
            <v>Merarbejde, jfr. aftale</v>
          </cell>
        </row>
        <row r="321">
          <cell r="P321" t="str">
            <v>Merkonom</v>
          </cell>
        </row>
        <row r="322">
          <cell r="P322" t="str">
            <v>Midlertidigt ulempetillæg</v>
          </cell>
        </row>
        <row r="323">
          <cell r="P323" t="str">
            <v>Miljø</v>
          </cell>
        </row>
        <row r="324">
          <cell r="P324" t="str">
            <v>Misbrugscentre</v>
          </cell>
        </row>
        <row r="325">
          <cell r="P325" t="str">
            <v>Misbrugstillæg</v>
          </cell>
        </row>
        <row r="326">
          <cell r="P326" t="str">
            <v>Mistet arb.tids.best. tillæg</v>
          </cell>
        </row>
        <row r="327">
          <cell r="P327" t="str">
            <v>Motivation</v>
          </cell>
        </row>
        <row r="328">
          <cell r="P328" t="str">
            <v>MR-funktion</v>
          </cell>
        </row>
        <row r="329">
          <cell r="P329" t="str">
            <v>MR-scanner</v>
          </cell>
        </row>
        <row r="330">
          <cell r="P330" t="str">
            <v>Mærkning af uniformer</v>
          </cell>
        </row>
        <row r="331">
          <cell r="P331" t="str">
            <v>Møder og kursus</v>
          </cell>
        </row>
        <row r="332">
          <cell r="P332" t="str">
            <v>Nattevagt</v>
          </cell>
        </row>
        <row r="333">
          <cell r="P333" t="str">
            <v>Nefrologi</v>
          </cell>
        </row>
        <row r="334">
          <cell r="P334" t="str">
            <v>Neonataludstyr</v>
          </cell>
        </row>
        <row r="335">
          <cell r="P335" t="str">
            <v>Nerveledning AIDP</v>
          </cell>
        </row>
        <row r="336">
          <cell r="P336" t="str">
            <v>Netværksadministrator</v>
          </cell>
        </row>
        <row r="337">
          <cell r="P337" t="str">
            <v>Neurologi</v>
          </cell>
        </row>
        <row r="338">
          <cell r="P338" t="str">
            <v>Neuropædiatri</v>
          </cell>
        </row>
        <row r="339">
          <cell r="P339" t="str">
            <v>NLP - videreuddannelse</v>
          </cell>
        </row>
        <row r="340">
          <cell r="P340" t="str">
            <v>Nærm. aft. funktionsp.</v>
          </cell>
        </row>
        <row r="341">
          <cell r="P341" t="str">
            <v>Nøgleperson</v>
          </cell>
        </row>
        <row r="342">
          <cell r="P342" t="str">
            <v>Nøgleperson medicoteknisk udst</v>
          </cell>
        </row>
        <row r="343">
          <cell r="P343" t="str">
            <v>OLAU 1</v>
          </cell>
        </row>
        <row r="344">
          <cell r="P344" t="str">
            <v>Områdeledelse</v>
          </cell>
        </row>
        <row r="345">
          <cell r="P345" t="str">
            <v>Omsorgsmedhjælperuddannelsen</v>
          </cell>
        </row>
        <row r="346">
          <cell r="P346" t="str">
            <v>Omstillingsfunktion</v>
          </cell>
        </row>
        <row r="347">
          <cell r="P347" t="str">
            <v>Omstillingsparathed</v>
          </cell>
        </row>
        <row r="348">
          <cell r="P348" t="str">
            <v>OP</v>
          </cell>
        </row>
        <row r="349">
          <cell r="P349" t="str">
            <v>Opgave med katastrofeberedskab</v>
          </cell>
        </row>
        <row r="350">
          <cell r="P350" t="str">
            <v>Opgaveløsning</v>
          </cell>
        </row>
        <row r="351">
          <cell r="P351" t="str">
            <v>Opgaver inden for eget jobfelt</v>
          </cell>
        </row>
        <row r="352">
          <cell r="P352" t="str">
            <v>Opgaver uden for eget jobfelt</v>
          </cell>
        </row>
        <row r="353">
          <cell r="P353" t="str">
            <v>Opgavevaretagelse</v>
          </cell>
        </row>
        <row r="354">
          <cell r="P354" t="str">
            <v>Opskolingstillæg</v>
          </cell>
        </row>
        <row r="355">
          <cell r="P355" t="str">
            <v>OPUS og GS-åben</v>
          </cell>
        </row>
        <row r="356">
          <cell r="P356" t="str">
            <v>Opvaskefunk. i afd.køk/sengeaf</v>
          </cell>
        </row>
        <row r="357">
          <cell r="P357" t="str">
            <v>Organiserings- og samarb.evne</v>
          </cell>
        </row>
        <row r="358">
          <cell r="P358" t="str">
            <v>Overblik</v>
          </cell>
        </row>
        <row r="359">
          <cell r="P359" t="str">
            <v>Overbygningskursus</v>
          </cell>
        </row>
        <row r="360">
          <cell r="P360" t="str">
            <v>Overenskomst 1. april 2005</v>
          </cell>
        </row>
        <row r="361">
          <cell r="P361" t="str">
            <v>Overenskomst 1. april 2006</v>
          </cell>
        </row>
        <row r="362">
          <cell r="P362" t="str">
            <v>Overgangstillæg</v>
          </cell>
        </row>
        <row r="363">
          <cell r="P363" t="str">
            <v>Overordnede opgaver</v>
          </cell>
        </row>
        <row r="364">
          <cell r="P364" t="str">
            <v>Palliative område</v>
          </cell>
        </row>
        <row r="365">
          <cell r="P365" t="str">
            <v>Palliativt ekspertteam</v>
          </cell>
        </row>
        <row r="366">
          <cell r="P366" t="str">
            <v>Patientrådgiver</v>
          </cell>
        </row>
        <row r="367">
          <cell r="P367" t="str">
            <v>Patientsikkerhed</v>
          </cell>
        </row>
        <row r="368">
          <cell r="P368" t="str">
            <v>Patologisk</v>
          </cell>
        </row>
        <row r="369">
          <cell r="P369" t="str">
            <v>Patsec administrator/superbrug</v>
          </cell>
        </row>
        <row r="370">
          <cell r="P370" t="str">
            <v>Pers. og udd.komp.</v>
          </cell>
        </row>
        <row r="371">
          <cell r="P371" t="str">
            <v>Pers. till. m. pens.</v>
          </cell>
        </row>
        <row r="372">
          <cell r="P372" t="str">
            <v>Pers. till. u. pens.</v>
          </cell>
        </row>
        <row r="373">
          <cell r="P373" t="str">
            <v>Pers.tillæg ovk. 08</v>
          </cell>
        </row>
        <row r="374">
          <cell r="P374" t="str">
            <v>Pers.tillæg stedtill.</v>
          </cell>
        </row>
        <row r="375">
          <cell r="P375" t="str">
            <v>Personlig kompetence</v>
          </cell>
        </row>
        <row r="376">
          <cell r="P376" t="str">
            <v>Personlig ord. vedr. TR funk.</v>
          </cell>
        </row>
        <row r="377">
          <cell r="P377" t="str">
            <v>Personlig ordning</v>
          </cell>
        </row>
        <row r="378">
          <cell r="P378" t="str">
            <v>Personlig ordning - modregning</v>
          </cell>
        </row>
        <row r="379">
          <cell r="P379" t="str">
            <v>Personlig/klinisk kompetence</v>
          </cell>
        </row>
        <row r="380">
          <cell r="P380" t="str">
            <v>Personlige kval./engagement</v>
          </cell>
        </row>
        <row r="381">
          <cell r="P381" t="str">
            <v>Personlige kvalifikationer</v>
          </cell>
        </row>
        <row r="382">
          <cell r="P382" t="str">
            <v>Personligt pr 1.4.03 overensk.</v>
          </cell>
        </row>
        <row r="383">
          <cell r="P383" t="str">
            <v>Personligt tillæg</v>
          </cell>
        </row>
        <row r="384">
          <cell r="P384" t="str">
            <v>Personligt tillæg/kapel</v>
          </cell>
        </row>
        <row r="385">
          <cell r="P385" t="str">
            <v>Ph.D.grad</v>
          </cell>
        </row>
        <row r="386">
          <cell r="P386" t="str">
            <v>Pilehus I,II, luk/sikr</v>
          </cell>
        </row>
        <row r="387">
          <cell r="P387" t="str">
            <v>Planlægning</v>
          </cell>
        </row>
        <row r="388">
          <cell r="P388" t="str">
            <v>Platangårdstillæg</v>
          </cell>
        </row>
        <row r="389">
          <cell r="P389" t="str">
            <v>PO Superbrugerorg. 2016</v>
          </cell>
        </row>
        <row r="390">
          <cell r="P390" t="str">
            <v>Portør der indgår i Vagtrul</v>
          </cell>
        </row>
        <row r="391">
          <cell r="P391" t="str">
            <v>Portør i kørselsteam</v>
          </cell>
        </row>
        <row r="392">
          <cell r="P392" t="str">
            <v>Positiv indstilling til arbj.</v>
          </cell>
        </row>
        <row r="393">
          <cell r="P393" t="str">
            <v>Post</v>
          </cell>
        </row>
        <row r="394">
          <cell r="P394" t="str">
            <v>Praktikansvarlig/oplæring</v>
          </cell>
        </row>
        <row r="395">
          <cell r="P395" t="str">
            <v>Praktikleder</v>
          </cell>
        </row>
        <row r="396">
          <cell r="P396" t="str">
            <v>Praktikvederlag</v>
          </cell>
        </row>
        <row r="397">
          <cell r="P397" t="str">
            <v>Praktikvejleder</v>
          </cell>
        </row>
        <row r="398">
          <cell r="P398" t="str">
            <v>Projekt</v>
          </cell>
        </row>
        <row r="399">
          <cell r="P399" t="str">
            <v>Projektlederuddannelse</v>
          </cell>
        </row>
        <row r="400">
          <cell r="P400" t="str">
            <v>Psykiatritillæg</v>
          </cell>
        </row>
        <row r="401">
          <cell r="P401" t="str">
            <v>Pædagogisk diplom uddannelse</v>
          </cell>
        </row>
        <row r="402">
          <cell r="P402" t="str">
            <v>Pædagogiske/administrative opg</v>
          </cell>
        </row>
        <row r="403">
          <cell r="P403" t="str">
            <v>Pædiatri</v>
          </cell>
        </row>
        <row r="404">
          <cell r="P404" t="str">
            <v>Regional registreringspraksis</v>
          </cell>
        </row>
        <row r="405">
          <cell r="P405" t="str">
            <v>Rekrutteringstillæg</v>
          </cell>
        </row>
        <row r="406">
          <cell r="P406" t="str">
            <v>Relevant efterudd.</v>
          </cell>
        </row>
        <row r="407">
          <cell r="P407" t="str">
            <v>Relevant erfa fra tidl. besk.</v>
          </cell>
        </row>
        <row r="408">
          <cell r="P408" t="str">
            <v>Relevant erfaring og videreudd</v>
          </cell>
        </row>
        <row r="409">
          <cell r="P409" t="str">
            <v>Relevant erhvervserfaring</v>
          </cell>
        </row>
        <row r="410">
          <cell r="P410" t="str">
            <v>Relevant teoretisk viden</v>
          </cell>
        </row>
        <row r="411">
          <cell r="P411" t="str">
            <v>Relevant uddannelse</v>
          </cell>
        </row>
        <row r="412">
          <cell r="P412" t="str">
            <v>Relevant viden</v>
          </cell>
        </row>
        <row r="413">
          <cell r="P413" t="str">
            <v>Relevante kompetencer</v>
          </cell>
        </row>
        <row r="414">
          <cell r="P414" t="str">
            <v>Rengøring</v>
          </cell>
        </row>
        <row r="415">
          <cell r="P415" t="str">
            <v>Rengøring af off. toiletter</v>
          </cell>
        </row>
        <row r="416">
          <cell r="P416" t="str">
            <v>Ressourceperson</v>
          </cell>
        </row>
        <row r="417">
          <cell r="P417" t="str">
            <v>Resultatorienteret</v>
          </cell>
        </row>
        <row r="418">
          <cell r="P418" t="str">
            <v>Ris/Pacs</v>
          </cell>
        </row>
        <row r="419">
          <cell r="P419" t="str">
            <v>Rutine</v>
          </cell>
        </row>
        <row r="420">
          <cell r="P420" t="str">
            <v>Rygestopinstruktør</v>
          </cell>
        </row>
        <row r="421">
          <cell r="P421" t="str">
            <v>Røntgen</v>
          </cell>
        </row>
        <row r="422">
          <cell r="P422" t="str">
            <v>Rådgivning og vejledning</v>
          </cell>
        </row>
        <row r="423">
          <cell r="P423" t="str">
            <v>Rådighedsfunktion</v>
          </cell>
        </row>
        <row r="424">
          <cell r="P424" t="str">
            <v>Rådighedstillæg</v>
          </cell>
        </row>
        <row r="425">
          <cell r="P425" t="str">
            <v>Sagsbehandling/forhandling</v>
          </cell>
        </row>
        <row r="426">
          <cell r="P426" t="str">
            <v>Samarbejdsevne</v>
          </cell>
        </row>
        <row r="427">
          <cell r="P427" t="str">
            <v>Sammedagskirurgi</v>
          </cell>
        </row>
        <row r="428">
          <cell r="P428" t="str">
            <v>Scopi</v>
          </cell>
        </row>
        <row r="429">
          <cell r="P429" t="str">
            <v>Sekretær for afdelingsledelse</v>
          </cell>
        </row>
        <row r="430">
          <cell r="P430" t="str">
            <v>Sekretærfunktion</v>
          </cell>
        </row>
        <row r="431">
          <cell r="P431" t="str">
            <v>Seksualvejledertillæg</v>
          </cell>
        </row>
        <row r="432">
          <cell r="P432" t="str">
            <v>Selvstyrende teams</v>
          </cell>
        </row>
        <row r="433">
          <cell r="P433" t="str">
            <v>Selvstændig opgaveløsning</v>
          </cell>
        </row>
        <row r="434">
          <cell r="P434" t="str">
            <v>Selvstændighed</v>
          </cell>
        </row>
        <row r="435">
          <cell r="P435" t="str">
            <v>Sengeredning</v>
          </cell>
        </row>
        <row r="436">
          <cell r="P436" t="str">
            <v>Servering på afdelingerne</v>
          </cell>
        </row>
        <row r="437">
          <cell r="P437" t="str">
            <v>Serviceassistentuddannelse</v>
          </cell>
        </row>
        <row r="438">
          <cell r="P438" t="str">
            <v>Servicekoncept</v>
          </cell>
        </row>
        <row r="439">
          <cell r="P439" t="str">
            <v>Servicemålopgaver</v>
          </cell>
        </row>
        <row r="440">
          <cell r="P440" t="str">
            <v>Servicering</v>
          </cell>
        </row>
        <row r="441">
          <cell r="P441" t="str">
            <v>Sikkerhed i form af obs. m.v.</v>
          </cell>
        </row>
        <row r="442">
          <cell r="P442" t="str">
            <v>Sikkerhedsleder</v>
          </cell>
        </row>
        <row r="443">
          <cell r="P443" t="str">
            <v>Sikringstillæg</v>
          </cell>
        </row>
        <row r="444">
          <cell r="P444" t="str">
            <v>Skadestue</v>
          </cell>
        </row>
        <row r="445">
          <cell r="P445" t="str">
            <v>Skiltning</v>
          </cell>
        </row>
        <row r="446">
          <cell r="P446" t="str">
            <v>Skinnefremstilling</v>
          </cell>
        </row>
        <row r="447">
          <cell r="P447" t="str">
            <v>Skrankefunktion</v>
          </cell>
        </row>
        <row r="448">
          <cell r="P448" t="str">
            <v>Smuds-/genetillæg</v>
          </cell>
        </row>
        <row r="449">
          <cell r="P449" t="str">
            <v>Snerydning/glatføre</v>
          </cell>
        </row>
        <row r="450">
          <cell r="P450" t="str">
            <v>Socialfaglig koordinator</v>
          </cell>
        </row>
        <row r="451">
          <cell r="P451" t="str">
            <v>Socialt engagement</v>
          </cell>
        </row>
        <row r="452">
          <cell r="P452" t="str">
            <v>Souschef</v>
          </cell>
        </row>
        <row r="453">
          <cell r="P453" t="str">
            <v>Souschef  pers.</v>
          </cell>
        </row>
        <row r="454">
          <cell r="P454" t="str">
            <v>Speciale</v>
          </cell>
        </row>
        <row r="455">
          <cell r="P455" t="str">
            <v>Specialeansvarlig</v>
          </cell>
        </row>
        <row r="456">
          <cell r="P456" t="str">
            <v>Specialfunktion</v>
          </cell>
        </row>
        <row r="457">
          <cell r="P457" t="str">
            <v>Specialist</v>
          </cell>
        </row>
        <row r="458">
          <cell r="P458" t="str">
            <v>Specialkonsulent</v>
          </cell>
        </row>
        <row r="459">
          <cell r="P459" t="str">
            <v>Specialuddannelse</v>
          </cell>
        </row>
        <row r="460">
          <cell r="P460" t="str">
            <v>Stabil medarbejder</v>
          </cell>
        </row>
        <row r="461">
          <cell r="P461" t="str">
            <v>Statistiksystem</v>
          </cell>
        </row>
        <row r="462">
          <cell r="P462" t="str">
            <v>Stedfortræderfunktion</v>
          </cell>
        </row>
        <row r="463">
          <cell r="P463" t="str">
            <v>Steril</v>
          </cell>
        </row>
        <row r="464">
          <cell r="P464" t="str">
            <v>Sterilassistenteksamen</v>
          </cell>
        </row>
        <row r="465">
          <cell r="P465" t="str">
            <v>Stillings- og funktionsbeskriv</v>
          </cell>
        </row>
        <row r="466">
          <cell r="P466" t="str">
            <v>Stor ansvarlighed -engagement</v>
          </cell>
        </row>
        <row r="467">
          <cell r="P467" t="str">
            <v>Stort afsnit/afdeling</v>
          </cell>
        </row>
        <row r="468">
          <cell r="P468" t="str">
            <v>Stort og veludført arbejde</v>
          </cell>
        </row>
        <row r="469">
          <cell r="P469" t="str">
            <v>Stort værksted</v>
          </cell>
        </row>
        <row r="470">
          <cell r="P470" t="str">
            <v>Studerende</v>
          </cell>
        </row>
        <row r="471">
          <cell r="P471" t="str">
            <v>Støttefunktion</v>
          </cell>
        </row>
        <row r="472">
          <cell r="P472" t="str">
            <v>Superbruger</v>
          </cell>
        </row>
        <row r="473">
          <cell r="P473" t="str">
            <v>Supervision</v>
          </cell>
        </row>
        <row r="474">
          <cell r="P474" t="str">
            <v>Supervisortillæg</v>
          </cell>
        </row>
        <row r="475">
          <cell r="P475" t="str">
            <v>Support Opus-medicin</v>
          </cell>
        </row>
        <row r="476">
          <cell r="P476" t="str">
            <v>Sygeplejefaglig vejlederudd.</v>
          </cell>
        </row>
        <row r="477">
          <cell r="P477" t="str">
            <v>Sygeplejefagligt ansvar</v>
          </cell>
        </row>
        <row r="478">
          <cell r="P478" t="str">
            <v>Systemadministrator</v>
          </cell>
        </row>
        <row r="479">
          <cell r="P479" t="str">
            <v>Systemansvarlig miljøaffald</v>
          </cell>
        </row>
        <row r="480">
          <cell r="P480" t="str">
            <v>Særlig erfaring</v>
          </cell>
        </row>
        <row r="481">
          <cell r="P481" t="str">
            <v>Særlig funktion</v>
          </cell>
        </row>
        <row r="482">
          <cell r="P482" t="str">
            <v>Særlig plejekrævende</v>
          </cell>
        </row>
        <row r="483">
          <cell r="P483" t="str">
            <v>Særlige funktioner</v>
          </cell>
        </row>
        <row r="484">
          <cell r="P484" t="str">
            <v>Særlige kompetencer</v>
          </cell>
        </row>
        <row r="485">
          <cell r="P485" t="str">
            <v>Særlige opgaver</v>
          </cell>
        </row>
        <row r="486">
          <cell r="P486" t="str">
            <v>Særligt ansvar</v>
          </cell>
        </row>
        <row r="487">
          <cell r="P487" t="str">
            <v>Særligt arbejdsområde</v>
          </cell>
        </row>
        <row r="488">
          <cell r="P488" t="str">
            <v>Særligt tillæg</v>
          </cell>
        </row>
        <row r="489">
          <cell r="P489" t="str">
            <v>Sårpleje, erfaring</v>
          </cell>
        </row>
        <row r="490">
          <cell r="P490" t="str">
            <v>Sårsygeplejerske</v>
          </cell>
        </row>
        <row r="491">
          <cell r="P491" t="str">
            <v>T-doc system</v>
          </cell>
        </row>
        <row r="492">
          <cell r="P492" t="str">
            <v>T-dok system</v>
          </cell>
        </row>
        <row r="493">
          <cell r="P493" t="str">
            <v>Teamansvarlig</v>
          </cell>
        </row>
        <row r="494">
          <cell r="P494" t="str">
            <v>Teamarbejde</v>
          </cell>
        </row>
        <row r="495">
          <cell r="P495" t="str">
            <v>Teamledelse</v>
          </cell>
        </row>
        <row r="496">
          <cell r="P496" t="str">
            <v>Teammedarbejder</v>
          </cell>
        </row>
        <row r="497">
          <cell r="P497" t="str">
            <v>Teamterapeut palliation</v>
          </cell>
        </row>
        <row r="498">
          <cell r="P498" t="str">
            <v>Tekniker</v>
          </cell>
        </row>
        <row r="499">
          <cell r="P499" t="str">
            <v>Teknikeropgaver</v>
          </cell>
        </row>
        <row r="500">
          <cell r="P500" t="str">
            <v>Telefoniansvarlig</v>
          </cell>
        </row>
        <row r="501">
          <cell r="P501" t="str">
            <v>Telefonisttillæg</v>
          </cell>
        </row>
        <row r="502">
          <cell r="P502" t="str">
            <v>Telefonvagt</v>
          </cell>
        </row>
        <row r="503">
          <cell r="P503" t="str">
            <v>Teoretisk komp. ift. ledelse</v>
          </cell>
        </row>
        <row r="504">
          <cell r="P504" t="str">
            <v>Test af autoklaver</v>
          </cell>
        </row>
        <row r="505">
          <cell r="P505" t="str">
            <v>Tidsbegrænset tillæg</v>
          </cell>
        </row>
        <row r="506">
          <cell r="P506" t="str">
            <v>Tilkaldevagtordning</v>
          </cell>
        </row>
        <row r="507">
          <cell r="P507" t="str">
            <v>Tillidsrepræsentant</v>
          </cell>
        </row>
        <row r="508">
          <cell r="P508" t="str">
            <v>Tillidsrepræsentantuddannelse</v>
          </cell>
        </row>
        <row r="509">
          <cell r="P509" t="str">
            <v>Tillæg</v>
          </cell>
        </row>
        <row r="510">
          <cell r="P510" t="str">
            <v>Tillæg ej færdigforhandlet</v>
          </cell>
        </row>
        <row r="511">
          <cell r="P511" t="str">
            <v>Tillæg pensionsbidrag</v>
          </cell>
        </row>
        <row r="512">
          <cell r="P512" t="str">
            <v>Tillæg til grundløn</v>
          </cell>
        </row>
        <row r="513">
          <cell r="P513" t="str">
            <v>Tillæg til modregning</v>
          </cell>
        </row>
        <row r="514">
          <cell r="P514" t="str">
            <v>Tilsyn og service</v>
          </cell>
        </row>
        <row r="515">
          <cell r="P515" t="str">
            <v>Tjeneste på café</v>
          </cell>
        </row>
        <row r="516">
          <cell r="P516" t="str">
            <v>Tovholderfunktion</v>
          </cell>
        </row>
        <row r="517">
          <cell r="P517" t="str">
            <v>TR forhandlingskompetence</v>
          </cell>
        </row>
        <row r="518">
          <cell r="P518" t="str">
            <v>Trackit ambulatory EEG system</v>
          </cell>
        </row>
        <row r="519">
          <cell r="P519" t="str">
            <v>Transport</v>
          </cell>
        </row>
        <row r="520">
          <cell r="P520" t="str">
            <v>Traume</v>
          </cell>
        </row>
        <row r="521">
          <cell r="P521" t="str">
            <v>Træning på hold</v>
          </cell>
        </row>
        <row r="522">
          <cell r="P522" t="str">
            <v>Tunge patienter</v>
          </cell>
        </row>
        <row r="523">
          <cell r="P523" t="str">
            <v>Turnustillæg</v>
          </cell>
        </row>
        <row r="524">
          <cell r="P524" t="str">
            <v>Tværfagligt samarbejde</v>
          </cell>
        </row>
        <row r="525">
          <cell r="P525" t="str">
            <v>Tværgående arbejdsopgaver</v>
          </cell>
        </row>
        <row r="526">
          <cell r="P526" t="str">
            <v>Udadreagerende klienter</v>
          </cell>
        </row>
        <row r="527">
          <cell r="P527" t="str">
            <v>Udd. og vejledningsopgaver</v>
          </cell>
        </row>
        <row r="528">
          <cell r="P528" t="str">
            <v>Uddannelse før ansættelsen</v>
          </cell>
        </row>
        <row r="529">
          <cell r="P529" t="str">
            <v>Uddannelse som PAS-koordinator</v>
          </cell>
        </row>
        <row r="530">
          <cell r="P530" t="str">
            <v>Uddannelse, Kandidat</v>
          </cell>
        </row>
        <row r="531">
          <cell r="P531" t="str">
            <v>Uddannelse/erfaring</v>
          </cell>
        </row>
        <row r="532">
          <cell r="P532" t="str">
            <v>Uddannelser</v>
          </cell>
        </row>
        <row r="533">
          <cell r="P533" t="str">
            <v>Uddannelsesansvarlig</v>
          </cell>
        </row>
        <row r="534">
          <cell r="P534" t="str">
            <v>Uddannelsesfunktion</v>
          </cell>
        </row>
        <row r="535">
          <cell r="P535" t="str">
            <v>Uden for rul</v>
          </cell>
        </row>
        <row r="536">
          <cell r="P536" t="str">
            <v>Udligning</v>
          </cell>
        </row>
        <row r="537">
          <cell r="P537" t="str">
            <v>Udligningstillæg ESA-projekt</v>
          </cell>
        </row>
        <row r="538">
          <cell r="P538" t="str">
            <v>Udmøntningsgaranti</v>
          </cell>
        </row>
        <row r="539">
          <cell r="P539" t="str">
            <v>Udv. palliativ enhed</v>
          </cell>
        </row>
        <row r="540">
          <cell r="P540" t="str">
            <v>Udvidede funktioner</v>
          </cell>
        </row>
        <row r="541">
          <cell r="P541" t="str">
            <v>Udvidet ansvarsområde</v>
          </cell>
        </row>
        <row r="542">
          <cell r="P542" t="str">
            <v>Udvidet arbejdsområde</v>
          </cell>
        </row>
        <row r="543">
          <cell r="P543" t="str">
            <v>Udvidet faglig viden/komp.</v>
          </cell>
        </row>
        <row r="544">
          <cell r="P544" t="str">
            <v>Udvidet kompetence</v>
          </cell>
        </row>
        <row r="545">
          <cell r="P545" t="str">
            <v>Udvik./impl. i kvalitetssty.</v>
          </cell>
        </row>
        <row r="546">
          <cell r="P546" t="str">
            <v>Udvikling</v>
          </cell>
        </row>
        <row r="547">
          <cell r="P547" t="str">
            <v>Udvikling/forskning</v>
          </cell>
        </row>
        <row r="548">
          <cell r="P548" t="str">
            <v>Udviklingsinstruktør, afd. niv</v>
          </cell>
        </row>
        <row r="549">
          <cell r="P549" t="str">
            <v>Udviklingsopgaver</v>
          </cell>
        </row>
        <row r="550">
          <cell r="P550" t="str">
            <v>Ultralydsfunktion</v>
          </cell>
        </row>
        <row r="551">
          <cell r="P551" t="str">
            <v>Undervisning</v>
          </cell>
        </row>
        <row r="552">
          <cell r="P552" t="str">
            <v>Undervisningserfaring</v>
          </cell>
        </row>
        <row r="553">
          <cell r="P553" t="str">
            <v>Uniformering</v>
          </cell>
        </row>
        <row r="554">
          <cell r="P554" t="str">
            <v>Vagtarbejde</v>
          </cell>
        </row>
        <row r="555">
          <cell r="P555" t="str">
            <v>Vagtberedskab</v>
          </cell>
        </row>
        <row r="556">
          <cell r="P556" t="str">
            <v>Vagtbærende bioanalytiker</v>
          </cell>
        </row>
        <row r="557">
          <cell r="P557" t="str">
            <v>Vagtplan</v>
          </cell>
        </row>
        <row r="558">
          <cell r="P558" t="str">
            <v>Vagttjeneste</v>
          </cell>
        </row>
        <row r="559">
          <cell r="P559" t="str">
            <v>Vaskemesteruddannelse</v>
          </cell>
        </row>
        <row r="560">
          <cell r="P560" t="str">
            <v>Vedligeholdelse</v>
          </cell>
        </row>
        <row r="561">
          <cell r="P561" t="str">
            <v>Vedligeholdelse af lovstof</v>
          </cell>
        </row>
        <row r="562">
          <cell r="P562" t="str">
            <v>Vejlederfunktion</v>
          </cell>
        </row>
        <row r="563">
          <cell r="P563" t="str">
            <v>Venflon</v>
          </cell>
        </row>
        <row r="564">
          <cell r="P564" t="str">
            <v>Ventilation</v>
          </cell>
        </row>
        <row r="565">
          <cell r="P565" t="str">
            <v>Viden/specialviden</v>
          </cell>
        </row>
        <row r="566">
          <cell r="P566" t="str">
            <v>Vidensdeling</v>
          </cell>
        </row>
        <row r="567">
          <cell r="P567" t="str">
            <v>Videreuddannelse</v>
          </cell>
        </row>
        <row r="568">
          <cell r="P568" t="str">
            <v>Vippelejefunktion</v>
          </cell>
        </row>
        <row r="569">
          <cell r="P569" t="str">
            <v>Visitation og booking</v>
          </cell>
        </row>
        <row r="570">
          <cell r="P570" t="str">
            <v>Visitator</v>
          </cell>
        </row>
        <row r="571">
          <cell r="P571" t="str">
            <v>Vægter</v>
          </cell>
        </row>
        <row r="572">
          <cell r="P572" t="str">
            <v>Webfunktion</v>
          </cell>
        </row>
        <row r="573">
          <cell r="P573" t="str">
            <v>Ændring af kommunegruppe</v>
          </cell>
        </row>
        <row r="574">
          <cell r="P574" t="str">
            <v>Økonomi-/budgetstyring</v>
          </cell>
        </row>
        <row r="575">
          <cell r="P575" t="str">
            <v>Økonomi/produktoins.</v>
          </cell>
        </row>
        <row r="576">
          <cell r="P576" t="str">
            <v>Årligt tillæg</v>
          </cell>
        </row>
      </sheetData>
      <sheetData sheetId="9" refreshError="1"/>
      <sheetData sheetId="10">
        <row r="2">
          <cell r="A2" t="str">
            <v/>
          </cell>
        </row>
        <row r="3">
          <cell r="A3" t="str">
            <v/>
          </cell>
        </row>
        <row r="4">
          <cell r="A4" t="str">
            <v/>
          </cell>
        </row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  <cell r="I31" t="str">
            <v/>
          </cell>
          <cell r="O31" t="str">
            <v/>
          </cell>
        </row>
        <row r="32">
          <cell r="A32" t="str">
            <v/>
          </cell>
          <cell r="I32" t="str">
            <v/>
          </cell>
          <cell r="O32" t="str">
            <v/>
          </cell>
        </row>
        <row r="33">
          <cell r="A33" t="str">
            <v/>
          </cell>
          <cell r="I33" t="str">
            <v/>
          </cell>
          <cell r="O33" t="str">
            <v/>
          </cell>
        </row>
        <row r="34">
          <cell r="A34" t="str">
            <v/>
          </cell>
          <cell r="I34" t="str">
            <v/>
          </cell>
          <cell r="O34" t="str">
            <v/>
          </cell>
        </row>
        <row r="35">
          <cell r="A35" t="str">
            <v/>
          </cell>
          <cell r="I35" t="str">
            <v/>
          </cell>
          <cell r="O35" t="str">
            <v/>
          </cell>
        </row>
        <row r="36">
          <cell r="A36" t="str">
            <v/>
          </cell>
          <cell r="I36" t="str">
            <v/>
          </cell>
          <cell r="O36" t="str">
            <v/>
          </cell>
        </row>
        <row r="37">
          <cell r="A37" t="str">
            <v/>
          </cell>
          <cell r="I37" t="str">
            <v/>
          </cell>
          <cell r="O37" t="str">
            <v/>
          </cell>
        </row>
        <row r="38">
          <cell r="A38" t="str">
            <v/>
          </cell>
          <cell r="I38" t="str">
            <v/>
          </cell>
          <cell r="O38" t="str">
            <v/>
          </cell>
        </row>
        <row r="39">
          <cell r="A39" t="str">
            <v/>
          </cell>
          <cell r="I39" t="str">
            <v/>
          </cell>
          <cell r="O39" t="str">
            <v/>
          </cell>
        </row>
        <row r="40">
          <cell r="A40" t="str">
            <v/>
          </cell>
          <cell r="I40" t="str">
            <v/>
          </cell>
          <cell r="O40" t="str">
            <v/>
          </cell>
        </row>
        <row r="41">
          <cell r="A41" t="str">
            <v/>
          </cell>
          <cell r="I41" t="str">
            <v/>
          </cell>
          <cell r="O41" t="str">
            <v/>
          </cell>
        </row>
        <row r="42">
          <cell r="A42" t="str">
            <v/>
          </cell>
          <cell r="I42" t="str">
            <v/>
          </cell>
        </row>
        <row r="43">
          <cell r="A43" t="str">
            <v/>
          </cell>
          <cell r="I43" t="str">
            <v/>
          </cell>
        </row>
        <row r="44">
          <cell r="A44" t="str">
            <v/>
          </cell>
          <cell r="I44" t="str">
            <v/>
          </cell>
        </row>
        <row r="45">
          <cell r="A45" t="str">
            <v/>
          </cell>
          <cell r="I45" t="str">
            <v/>
          </cell>
        </row>
        <row r="46">
          <cell r="A46" t="str">
            <v/>
          </cell>
          <cell r="I46" t="str">
            <v/>
          </cell>
        </row>
        <row r="47">
          <cell r="A47" t="str">
            <v/>
          </cell>
          <cell r="I47" t="str">
            <v/>
          </cell>
        </row>
        <row r="48">
          <cell r="A48" t="str">
            <v/>
          </cell>
          <cell r="I48" t="str">
            <v/>
          </cell>
        </row>
        <row r="49">
          <cell r="A49" t="str">
            <v/>
          </cell>
          <cell r="I49" t="str">
            <v/>
          </cell>
        </row>
        <row r="50">
          <cell r="A50" t="str">
            <v/>
          </cell>
          <cell r="I50" t="str">
            <v/>
          </cell>
        </row>
        <row r="51">
          <cell r="A51" t="str">
            <v/>
          </cell>
          <cell r="I51" t="str">
            <v/>
          </cell>
        </row>
        <row r="52">
          <cell r="A52" t="str">
            <v/>
          </cell>
          <cell r="I52" t="str">
            <v/>
          </cell>
        </row>
        <row r="53">
          <cell r="A53" t="str">
            <v/>
          </cell>
          <cell r="I53" t="str">
            <v/>
          </cell>
        </row>
        <row r="54">
          <cell r="A54" t="str">
            <v/>
          </cell>
          <cell r="I54" t="str">
            <v/>
          </cell>
        </row>
        <row r="55">
          <cell r="A55" t="str">
            <v/>
          </cell>
          <cell r="I55" t="str">
            <v/>
          </cell>
        </row>
        <row r="56">
          <cell r="A56" t="str">
            <v/>
          </cell>
          <cell r="I56" t="str">
            <v/>
          </cell>
        </row>
        <row r="57">
          <cell r="A57" t="str">
            <v/>
          </cell>
          <cell r="I57" t="str">
            <v/>
          </cell>
        </row>
        <row r="58">
          <cell r="A58" t="str">
            <v/>
          </cell>
          <cell r="I58" t="str">
            <v/>
          </cell>
        </row>
        <row r="59">
          <cell r="A59" t="str">
            <v/>
          </cell>
          <cell r="I59" t="str">
            <v/>
          </cell>
        </row>
        <row r="60">
          <cell r="A60" t="str">
            <v/>
          </cell>
          <cell r="I60" t="str">
            <v/>
          </cell>
        </row>
        <row r="61">
          <cell r="A61" t="str">
            <v/>
          </cell>
          <cell r="I61" t="str">
            <v/>
          </cell>
        </row>
        <row r="62">
          <cell r="A62" t="str">
            <v/>
          </cell>
          <cell r="I62" t="str">
            <v/>
          </cell>
        </row>
        <row r="63">
          <cell r="A63" t="str">
            <v/>
          </cell>
          <cell r="I63" t="str">
            <v/>
          </cell>
        </row>
        <row r="64">
          <cell r="A64" t="str">
            <v/>
          </cell>
          <cell r="I64" t="str">
            <v/>
          </cell>
        </row>
        <row r="65">
          <cell r="A65" t="str">
            <v/>
          </cell>
          <cell r="I65" t="str">
            <v/>
          </cell>
        </row>
        <row r="66">
          <cell r="A66" t="str">
            <v/>
          </cell>
          <cell r="I66" t="str">
            <v/>
          </cell>
        </row>
        <row r="67">
          <cell r="A67" t="str">
            <v/>
          </cell>
          <cell r="I67" t="str">
            <v/>
          </cell>
        </row>
        <row r="68">
          <cell r="A68" t="str">
            <v/>
          </cell>
          <cell r="I68" t="str">
            <v/>
          </cell>
        </row>
        <row r="69">
          <cell r="A69" t="str">
            <v/>
          </cell>
          <cell r="I69" t="str">
            <v/>
          </cell>
        </row>
        <row r="70">
          <cell r="A70" t="str">
            <v/>
          </cell>
          <cell r="I70" t="str">
            <v/>
          </cell>
        </row>
        <row r="71">
          <cell r="A71" t="str">
            <v/>
          </cell>
          <cell r="I71" t="str">
            <v/>
          </cell>
        </row>
        <row r="72">
          <cell r="A72" t="str">
            <v/>
          </cell>
          <cell r="I72" t="str">
            <v/>
          </cell>
        </row>
        <row r="73">
          <cell r="A73" t="str">
            <v/>
          </cell>
          <cell r="I73" t="str">
            <v/>
          </cell>
        </row>
        <row r="74">
          <cell r="A74" t="str">
            <v/>
          </cell>
          <cell r="I74" t="str">
            <v/>
          </cell>
        </row>
        <row r="75">
          <cell r="A75" t="str">
            <v/>
          </cell>
          <cell r="I75" t="str">
            <v/>
          </cell>
        </row>
        <row r="76">
          <cell r="A76" t="str">
            <v/>
          </cell>
          <cell r="I76" t="str">
            <v/>
          </cell>
        </row>
        <row r="77">
          <cell r="A77" t="str">
            <v/>
          </cell>
          <cell r="I77" t="str">
            <v/>
          </cell>
        </row>
        <row r="78">
          <cell r="A78" t="str">
            <v/>
          </cell>
          <cell r="I78" t="str">
            <v/>
          </cell>
        </row>
        <row r="79">
          <cell r="A79" t="str">
            <v/>
          </cell>
          <cell r="I79" t="str">
            <v/>
          </cell>
        </row>
        <row r="80">
          <cell r="A80" t="str">
            <v/>
          </cell>
          <cell r="I80" t="str">
            <v/>
          </cell>
        </row>
        <row r="81">
          <cell r="A81" t="str">
            <v/>
          </cell>
          <cell r="I81" t="str">
            <v/>
          </cell>
        </row>
        <row r="82">
          <cell r="A82" t="str">
            <v/>
          </cell>
          <cell r="I82" t="str">
            <v/>
          </cell>
        </row>
        <row r="83">
          <cell r="A83" t="str">
            <v/>
          </cell>
          <cell r="I83" t="str">
            <v/>
          </cell>
        </row>
        <row r="84">
          <cell r="A84" t="str">
            <v/>
          </cell>
          <cell r="I84" t="str">
            <v/>
          </cell>
        </row>
        <row r="85">
          <cell r="A85" t="str">
            <v/>
          </cell>
          <cell r="I85" t="str">
            <v/>
          </cell>
        </row>
        <row r="86">
          <cell r="A86" t="str">
            <v/>
          </cell>
          <cell r="I86" t="str">
            <v/>
          </cell>
        </row>
        <row r="87">
          <cell r="A87" t="str">
            <v/>
          </cell>
          <cell r="I87" t="str">
            <v/>
          </cell>
        </row>
        <row r="88">
          <cell r="A88" t="str">
            <v/>
          </cell>
          <cell r="I88" t="str">
            <v/>
          </cell>
        </row>
        <row r="89">
          <cell r="A89" t="str">
            <v/>
          </cell>
          <cell r="I89" t="str">
            <v/>
          </cell>
        </row>
        <row r="90">
          <cell r="A90" t="str">
            <v/>
          </cell>
          <cell r="I90" t="str">
            <v/>
          </cell>
        </row>
        <row r="91">
          <cell r="A91" t="str">
            <v/>
          </cell>
          <cell r="I91" t="str">
            <v/>
          </cell>
        </row>
        <row r="92">
          <cell r="A92" t="str">
            <v/>
          </cell>
          <cell r="I92" t="str">
            <v/>
          </cell>
        </row>
        <row r="93">
          <cell r="A93" t="str">
            <v/>
          </cell>
          <cell r="I93" t="str">
            <v/>
          </cell>
        </row>
        <row r="94">
          <cell r="A94" t="str">
            <v/>
          </cell>
          <cell r="I94" t="str">
            <v/>
          </cell>
        </row>
        <row r="95">
          <cell r="A95" t="str">
            <v/>
          </cell>
          <cell r="I95" t="str">
            <v/>
          </cell>
        </row>
        <row r="96">
          <cell r="A96" t="str">
            <v/>
          </cell>
          <cell r="I96" t="str">
            <v/>
          </cell>
        </row>
        <row r="97">
          <cell r="A97" t="str">
            <v/>
          </cell>
          <cell r="I97" t="str">
            <v/>
          </cell>
        </row>
        <row r="98">
          <cell r="A98" t="str">
            <v/>
          </cell>
          <cell r="I98" t="str">
            <v/>
          </cell>
        </row>
        <row r="99">
          <cell r="A99" t="str">
            <v/>
          </cell>
          <cell r="I99" t="str">
            <v/>
          </cell>
        </row>
        <row r="100">
          <cell r="A100" t="str">
            <v/>
          </cell>
          <cell r="I100" t="str">
            <v/>
          </cell>
        </row>
        <row r="101">
          <cell r="A101" t="str">
            <v/>
          </cell>
          <cell r="I101" t="str">
            <v/>
          </cell>
        </row>
        <row r="102">
          <cell r="A102" t="str">
            <v/>
          </cell>
          <cell r="I102" t="str">
            <v/>
          </cell>
        </row>
        <row r="103">
          <cell r="A103" t="str">
            <v/>
          </cell>
          <cell r="I103" t="str">
            <v/>
          </cell>
        </row>
        <row r="104">
          <cell r="A104" t="str">
            <v/>
          </cell>
          <cell r="I104" t="str">
            <v/>
          </cell>
        </row>
        <row r="105">
          <cell r="A105" t="str">
            <v/>
          </cell>
          <cell r="I105" t="str">
            <v/>
          </cell>
        </row>
        <row r="106">
          <cell r="A106" t="str">
            <v/>
          </cell>
          <cell r="I106" t="str">
            <v/>
          </cell>
        </row>
        <row r="107">
          <cell r="A107" t="str">
            <v/>
          </cell>
          <cell r="I107" t="str">
            <v/>
          </cell>
        </row>
        <row r="108">
          <cell r="A108" t="str">
            <v/>
          </cell>
          <cell r="I108" t="str">
            <v/>
          </cell>
        </row>
        <row r="109">
          <cell r="A109" t="str">
            <v/>
          </cell>
          <cell r="I109" t="str">
            <v/>
          </cell>
        </row>
        <row r="110">
          <cell r="A110" t="str">
            <v/>
          </cell>
          <cell r="I110" t="str">
            <v/>
          </cell>
        </row>
        <row r="111">
          <cell r="A111" t="str">
            <v/>
          </cell>
          <cell r="I111" t="str">
            <v/>
          </cell>
        </row>
        <row r="112">
          <cell r="A112" t="str">
            <v/>
          </cell>
          <cell r="I112" t="str">
            <v/>
          </cell>
        </row>
        <row r="113">
          <cell r="A113" t="str">
            <v/>
          </cell>
          <cell r="I113" t="str">
            <v/>
          </cell>
        </row>
        <row r="114">
          <cell r="A114" t="str">
            <v/>
          </cell>
          <cell r="I114" t="str">
            <v/>
          </cell>
        </row>
        <row r="115">
          <cell r="A115" t="str">
            <v/>
          </cell>
          <cell r="I115" t="str">
            <v/>
          </cell>
        </row>
        <row r="116">
          <cell r="A116" t="str">
            <v/>
          </cell>
          <cell r="I116" t="str">
            <v/>
          </cell>
        </row>
        <row r="117">
          <cell r="A117" t="str">
            <v/>
          </cell>
          <cell r="I117" t="str">
            <v/>
          </cell>
        </row>
        <row r="118">
          <cell r="A118" t="str">
            <v/>
          </cell>
          <cell r="I118" t="str">
            <v/>
          </cell>
        </row>
        <row r="119">
          <cell r="A119" t="str">
            <v/>
          </cell>
          <cell r="I119" t="str">
            <v/>
          </cell>
        </row>
        <row r="120">
          <cell r="A120" t="str">
            <v/>
          </cell>
          <cell r="I120" t="str">
            <v/>
          </cell>
        </row>
        <row r="121">
          <cell r="A121" t="str">
            <v/>
          </cell>
          <cell r="I121" t="str">
            <v/>
          </cell>
        </row>
        <row r="122">
          <cell r="A122" t="str">
            <v/>
          </cell>
          <cell r="I122" t="str">
            <v/>
          </cell>
        </row>
        <row r="123">
          <cell r="A123" t="str">
            <v/>
          </cell>
          <cell r="I123" t="str">
            <v/>
          </cell>
        </row>
        <row r="124">
          <cell r="A124" t="str">
            <v/>
          </cell>
          <cell r="I124" t="str">
            <v/>
          </cell>
        </row>
        <row r="125">
          <cell r="A125" t="str">
            <v/>
          </cell>
          <cell r="I125" t="str">
            <v/>
          </cell>
        </row>
        <row r="126">
          <cell r="A126" t="str">
            <v/>
          </cell>
          <cell r="I126" t="str">
            <v/>
          </cell>
        </row>
        <row r="127">
          <cell r="A127" t="str">
            <v/>
          </cell>
          <cell r="I127" t="str">
            <v/>
          </cell>
        </row>
        <row r="128">
          <cell r="A128" t="str">
            <v/>
          </cell>
          <cell r="I128" t="str">
            <v/>
          </cell>
        </row>
        <row r="129">
          <cell r="A129" t="str">
            <v/>
          </cell>
          <cell r="I129" t="str">
            <v/>
          </cell>
        </row>
        <row r="130">
          <cell r="A130" t="str">
            <v/>
          </cell>
          <cell r="I130" t="str">
            <v/>
          </cell>
        </row>
        <row r="131">
          <cell r="A131" t="str">
            <v/>
          </cell>
          <cell r="I131" t="str">
            <v/>
          </cell>
        </row>
        <row r="132">
          <cell r="A132" t="str">
            <v/>
          </cell>
          <cell r="I132" t="str">
            <v/>
          </cell>
        </row>
        <row r="133">
          <cell r="A133" t="str">
            <v/>
          </cell>
          <cell r="I133" t="str">
            <v/>
          </cell>
        </row>
        <row r="134">
          <cell r="A134" t="str">
            <v/>
          </cell>
          <cell r="I134" t="str">
            <v/>
          </cell>
        </row>
        <row r="135">
          <cell r="A135" t="str">
            <v/>
          </cell>
          <cell r="I135" t="str">
            <v/>
          </cell>
        </row>
        <row r="136">
          <cell r="A136" t="str">
            <v/>
          </cell>
          <cell r="I136" t="str">
            <v/>
          </cell>
        </row>
        <row r="137">
          <cell r="A137" t="str">
            <v/>
          </cell>
          <cell r="I137" t="str">
            <v/>
          </cell>
        </row>
        <row r="138">
          <cell r="A138" t="str">
            <v/>
          </cell>
          <cell r="I138" t="str">
            <v/>
          </cell>
        </row>
        <row r="139">
          <cell r="A139" t="str">
            <v/>
          </cell>
          <cell r="I139" t="str">
            <v/>
          </cell>
        </row>
        <row r="140">
          <cell r="A140" t="str">
            <v/>
          </cell>
          <cell r="I140" t="str">
            <v/>
          </cell>
        </row>
        <row r="141">
          <cell r="A141" t="str">
            <v/>
          </cell>
          <cell r="I141" t="str">
            <v/>
          </cell>
        </row>
        <row r="142">
          <cell r="A142" t="str">
            <v/>
          </cell>
          <cell r="I142" t="str">
            <v/>
          </cell>
        </row>
        <row r="143">
          <cell r="A143" t="str">
            <v/>
          </cell>
          <cell r="I143" t="str">
            <v/>
          </cell>
        </row>
        <row r="144">
          <cell r="A144" t="str">
            <v/>
          </cell>
          <cell r="I144" t="str">
            <v/>
          </cell>
        </row>
        <row r="145">
          <cell r="A145" t="str">
            <v/>
          </cell>
          <cell r="I145" t="str">
            <v/>
          </cell>
        </row>
        <row r="146">
          <cell r="A146" t="str">
            <v/>
          </cell>
          <cell r="I146" t="str">
            <v/>
          </cell>
        </row>
        <row r="147">
          <cell r="A147" t="str">
            <v/>
          </cell>
          <cell r="I147" t="str">
            <v/>
          </cell>
        </row>
        <row r="148">
          <cell r="A148" t="str">
            <v/>
          </cell>
          <cell r="I148" t="str">
            <v/>
          </cell>
        </row>
        <row r="149">
          <cell r="A149" t="str">
            <v/>
          </cell>
          <cell r="I149" t="str">
            <v/>
          </cell>
        </row>
        <row r="150">
          <cell r="A150" t="str">
            <v/>
          </cell>
          <cell r="I150" t="str">
            <v/>
          </cell>
        </row>
        <row r="151">
          <cell r="A151" t="str">
            <v/>
          </cell>
          <cell r="I151" t="str">
            <v/>
          </cell>
        </row>
        <row r="152">
          <cell r="A152" t="str">
            <v/>
          </cell>
          <cell r="I152" t="str">
            <v/>
          </cell>
        </row>
        <row r="153">
          <cell r="A153" t="str">
            <v/>
          </cell>
          <cell r="I153" t="str">
            <v/>
          </cell>
        </row>
        <row r="154">
          <cell r="A154" t="str">
            <v/>
          </cell>
          <cell r="I154" t="str">
            <v/>
          </cell>
        </row>
        <row r="155">
          <cell r="A155" t="str">
            <v/>
          </cell>
          <cell r="I155" t="str">
            <v/>
          </cell>
        </row>
        <row r="156">
          <cell r="A156" t="str">
            <v/>
          </cell>
          <cell r="I156" t="str">
            <v/>
          </cell>
        </row>
        <row r="157">
          <cell r="A157" t="str">
            <v/>
          </cell>
          <cell r="I157" t="str">
            <v/>
          </cell>
        </row>
        <row r="158">
          <cell r="A158" t="str">
            <v/>
          </cell>
          <cell r="I158" t="str">
            <v/>
          </cell>
        </row>
        <row r="159">
          <cell r="A159" t="str">
            <v/>
          </cell>
          <cell r="I159" t="str">
            <v/>
          </cell>
        </row>
        <row r="160">
          <cell r="A160" t="str">
            <v/>
          </cell>
          <cell r="I160" t="str">
            <v/>
          </cell>
        </row>
        <row r="161">
          <cell r="A161" t="str">
            <v/>
          </cell>
          <cell r="I161" t="str">
            <v/>
          </cell>
        </row>
        <row r="162">
          <cell r="A162" t="str">
            <v/>
          </cell>
          <cell r="I162" t="str">
            <v/>
          </cell>
        </row>
        <row r="163">
          <cell r="A163" t="str">
            <v/>
          </cell>
          <cell r="I163" t="str">
            <v/>
          </cell>
        </row>
        <row r="164">
          <cell r="A164" t="str">
            <v/>
          </cell>
          <cell r="I164" t="str">
            <v/>
          </cell>
        </row>
        <row r="165">
          <cell r="A165" t="str">
            <v/>
          </cell>
          <cell r="I165" t="str">
            <v/>
          </cell>
        </row>
        <row r="166">
          <cell r="A166" t="str">
            <v/>
          </cell>
          <cell r="I166" t="str">
            <v/>
          </cell>
        </row>
        <row r="167">
          <cell r="A167" t="str">
            <v/>
          </cell>
          <cell r="I167" t="str">
            <v/>
          </cell>
        </row>
        <row r="168">
          <cell r="A168" t="str">
            <v/>
          </cell>
          <cell r="I168" t="str">
            <v/>
          </cell>
        </row>
        <row r="169">
          <cell r="A169" t="str">
            <v/>
          </cell>
          <cell r="I169" t="str">
            <v/>
          </cell>
        </row>
        <row r="170">
          <cell r="A170" t="str">
            <v/>
          </cell>
          <cell r="I170" t="str">
            <v/>
          </cell>
        </row>
        <row r="171">
          <cell r="A171" t="str">
            <v/>
          </cell>
          <cell r="I171" t="str">
            <v/>
          </cell>
        </row>
        <row r="172">
          <cell r="A172" t="str">
            <v/>
          </cell>
          <cell r="I172" t="str">
            <v/>
          </cell>
        </row>
        <row r="173">
          <cell r="A173" t="str">
            <v/>
          </cell>
          <cell r="I173" t="str">
            <v/>
          </cell>
        </row>
        <row r="174">
          <cell r="A174" t="str">
            <v/>
          </cell>
          <cell r="I174" t="str">
            <v/>
          </cell>
        </row>
        <row r="175">
          <cell r="A175" t="str">
            <v/>
          </cell>
          <cell r="I175" t="str">
            <v/>
          </cell>
        </row>
        <row r="176">
          <cell r="A176" t="str">
            <v/>
          </cell>
          <cell r="I176" t="str">
            <v/>
          </cell>
        </row>
        <row r="177">
          <cell r="A177" t="str">
            <v/>
          </cell>
          <cell r="I177" t="str">
            <v/>
          </cell>
        </row>
        <row r="178">
          <cell r="A178" t="str">
            <v/>
          </cell>
          <cell r="I178" t="str">
            <v/>
          </cell>
        </row>
        <row r="179">
          <cell r="A179" t="str">
            <v/>
          </cell>
          <cell r="I179" t="str">
            <v/>
          </cell>
        </row>
        <row r="180">
          <cell r="A180" t="str">
            <v/>
          </cell>
          <cell r="I180" t="str">
            <v/>
          </cell>
        </row>
        <row r="181">
          <cell r="A181" t="str">
            <v/>
          </cell>
          <cell r="I181" t="str">
            <v/>
          </cell>
        </row>
        <row r="182">
          <cell r="A182" t="str">
            <v/>
          </cell>
          <cell r="I182" t="str">
            <v/>
          </cell>
        </row>
        <row r="183">
          <cell r="A183" t="str">
            <v/>
          </cell>
          <cell r="I183" t="str">
            <v/>
          </cell>
        </row>
        <row r="184">
          <cell r="A184" t="str">
            <v/>
          </cell>
          <cell r="I184" t="str">
            <v/>
          </cell>
        </row>
        <row r="185">
          <cell r="A185" t="str">
            <v/>
          </cell>
          <cell r="I185" t="str">
            <v/>
          </cell>
        </row>
        <row r="186">
          <cell r="A186" t="str">
            <v/>
          </cell>
          <cell r="I186" t="str">
            <v/>
          </cell>
        </row>
        <row r="187">
          <cell r="A187" t="str">
            <v/>
          </cell>
          <cell r="I187" t="str">
            <v/>
          </cell>
        </row>
        <row r="188">
          <cell r="A188" t="str">
            <v/>
          </cell>
          <cell r="I188" t="str">
            <v/>
          </cell>
        </row>
        <row r="189">
          <cell r="A189" t="str">
            <v/>
          </cell>
          <cell r="I189" t="str">
            <v/>
          </cell>
        </row>
        <row r="190">
          <cell r="A190" t="str">
            <v/>
          </cell>
          <cell r="I190" t="str">
            <v/>
          </cell>
        </row>
        <row r="191">
          <cell r="A191" t="str">
            <v/>
          </cell>
          <cell r="I191" t="str">
            <v/>
          </cell>
        </row>
        <row r="192">
          <cell r="A192" t="str">
            <v/>
          </cell>
          <cell r="I192" t="str">
            <v/>
          </cell>
        </row>
        <row r="193">
          <cell r="A193" t="str">
            <v/>
          </cell>
          <cell r="I193" t="str">
            <v/>
          </cell>
        </row>
        <row r="194">
          <cell r="A194" t="str">
            <v/>
          </cell>
          <cell r="I194" t="str">
            <v/>
          </cell>
        </row>
        <row r="195">
          <cell r="A195" t="str">
            <v/>
          </cell>
          <cell r="I195" t="str">
            <v/>
          </cell>
        </row>
        <row r="196">
          <cell r="A196" t="str">
            <v/>
          </cell>
          <cell r="I196" t="str">
            <v/>
          </cell>
        </row>
        <row r="197">
          <cell r="A197" t="str">
            <v/>
          </cell>
          <cell r="I197" t="str">
            <v/>
          </cell>
        </row>
        <row r="198">
          <cell r="A198" t="str">
            <v/>
          </cell>
          <cell r="I198" t="str">
            <v/>
          </cell>
        </row>
        <row r="199">
          <cell r="A199" t="str">
            <v/>
          </cell>
          <cell r="I199" t="str">
            <v/>
          </cell>
        </row>
        <row r="200">
          <cell r="A200" t="str">
            <v/>
          </cell>
          <cell r="I200" t="str">
            <v/>
          </cell>
        </row>
        <row r="201">
          <cell r="A201" t="str">
            <v/>
          </cell>
          <cell r="I201" t="str">
            <v/>
          </cell>
        </row>
        <row r="202">
          <cell r="A202" t="str">
            <v/>
          </cell>
          <cell r="I202" t="str">
            <v/>
          </cell>
        </row>
        <row r="203">
          <cell r="A203" t="str">
            <v/>
          </cell>
          <cell r="I203" t="str">
            <v/>
          </cell>
        </row>
        <row r="204">
          <cell r="A204" t="str">
            <v/>
          </cell>
          <cell r="I204" t="str">
            <v/>
          </cell>
        </row>
        <row r="205">
          <cell r="A205" t="str">
            <v/>
          </cell>
          <cell r="I205" t="str">
            <v/>
          </cell>
        </row>
        <row r="206">
          <cell r="A206" t="str">
            <v/>
          </cell>
          <cell r="I206" t="str">
            <v/>
          </cell>
        </row>
        <row r="207">
          <cell r="A207" t="str">
            <v/>
          </cell>
          <cell r="I207" t="str">
            <v/>
          </cell>
        </row>
        <row r="208">
          <cell r="A208" t="str">
            <v/>
          </cell>
          <cell r="I208" t="str">
            <v/>
          </cell>
        </row>
        <row r="209">
          <cell r="A209" t="str">
            <v/>
          </cell>
          <cell r="I209" t="str">
            <v/>
          </cell>
        </row>
        <row r="210">
          <cell r="A210" t="str">
            <v/>
          </cell>
          <cell r="I210" t="str">
            <v/>
          </cell>
        </row>
        <row r="211">
          <cell r="A211" t="str">
            <v/>
          </cell>
          <cell r="I211" t="str">
            <v/>
          </cell>
        </row>
        <row r="212">
          <cell r="A212" t="str">
            <v/>
          </cell>
          <cell r="I212" t="str">
            <v/>
          </cell>
        </row>
        <row r="213">
          <cell r="A213" t="str">
            <v/>
          </cell>
          <cell r="I213" t="str">
            <v/>
          </cell>
        </row>
        <row r="214">
          <cell r="A214" t="str">
            <v/>
          </cell>
          <cell r="I214" t="str">
            <v/>
          </cell>
        </row>
        <row r="215">
          <cell r="A215" t="str">
            <v/>
          </cell>
          <cell r="I215" t="str">
            <v/>
          </cell>
        </row>
        <row r="216">
          <cell r="A216" t="str">
            <v/>
          </cell>
          <cell r="I216" t="str">
            <v/>
          </cell>
        </row>
        <row r="217">
          <cell r="A217" t="str">
            <v/>
          </cell>
          <cell r="I217" t="str">
            <v/>
          </cell>
        </row>
        <row r="218">
          <cell r="A218" t="str">
            <v/>
          </cell>
          <cell r="I218" t="str">
            <v/>
          </cell>
        </row>
        <row r="219">
          <cell r="A219" t="str">
            <v/>
          </cell>
          <cell r="I219" t="str">
            <v/>
          </cell>
        </row>
        <row r="220">
          <cell r="A220" t="str">
            <v/>
          </cell>
          <cell r="I220" t="str">
            <v/>
          </cell>
        </row>
        <row r="221">
          <cell r="A221" t="str">
            <v/>
          </cell>
          <cell r="I221" t="str">
            <v/>
          </cell>
        </row>
        <row r="222">
          <cell r="A222" t="str">
            <v/>
          </cell>
          <cell r="I222" t="str">
            <v/>
          </cell>
        </row>
        <row r="223">
          <cell r="A223" t="str">
            <v/>
          </cell>
          <cell r="I223" t="str">
            <v/>
          </cell>
        </row>
        <row r="224">
          <cell r="A224" t="str">
            <v/>
          </cell>
          <cell r="I224" t="str">
            <v/>
          </cell>
        </row>
        <row r="225">
          <cell r="A225" t="str">
            <v/>
          </cell>
          <cell r="I225" t="str">
            <v/>
          </cell>
        </row>
        <row r="226">
          <cell r="A226" t="str">
            <v/>
          </cell>
          <cell r="I226" t="str">
            <v/>
          </cell>
        </row>
        <row r="227">
          <cell r="A227" t="str">
            <v/>
          </cell>
          <cell r="I227" t="str">
            <v/>
          </cell>
        </row>
        <row r="228">
          <cell r="A228" t="str">
            <v/>
          </cell>
          <cell r="I228" t="str">
            <v/>
          </cell>
        </row>
        <row r="229">
          <cell r="A229" t="str">
            <v/>
          </cell>
          <cell r="I229" t="str">
            <v/>
          </cell>
        </row>
        <row r="230">
          <cell r="A230" t="str">
            <v/>
          </cell>
          <cell r="I230" t="str">
            <v/>
          </cell>
        </row>
        <row r="231">
          <cell r="A231" t="str">
            <v/>
          </cell>
          <cell r="I231" t="str">
            <v/>
          </cell>
        </row>
        <row r="232">
          <cell r="A232" t="str">
            <v/>
          </cell>
          <cell r="I232" t="str">
            <v/>
          </cell>
        </row>
        <row r="233">
          <cell r="A233" t="str">
            <v/>
          </cell>
          <cell r="I233" t="str">
            <v/>
          </cell>
        </row>
        <row r="234">
          <cell r="A234" t="str">
            <v/>
          </cell>
          <cell r="I234" t="str">
            <v/>
          </cell>
        </row>
        <row r="235">
          <cell r="A235" t="str">
            <v/>
          </cell>
          <cell r="I235" t="str">
            <v/>
          </cell>
        </row>
        <row r="236">
          <cell r="A236" t="str">
            <v/>
          </cell>
          <cell r="I236" t="str">
            <v/>
          </cell>
        </row>
        <row r="237">
          <cell r="A237" t="str">
            <v/>
          </cell>
          <cell r="I237" t="str">
            <v/>
          </cell>
        </row>
        <row r="238">
          <cell r="A238" t="str">
            <v/>
          </cell>
          <cell r="I238" t="str">
            <v/>
          </cell>
        </row>
        <row r="239">
          <cell r="A239" t="str">
            <v/>
          </cell>
          <cell r="I239" t="str">
            <v/>
          </cell>
        </row>
        <row r="240">
          <cell r="A240" t="str">
            <v/>
          </cell>
          <cell r="I240" t="str">
            <v/>
          </cell>
        </row>
        <row r="241">
          <cell r="A241" t="str">
            <v/>
          </cell>
          <cell r="I241" t="str">
            <v/>
          </cell>
        </row>
        <row r="242">
          <cell r="A242" t="str">
            <v/>
          </cell>
          <cell r="I242" t="str">
            <v/>
          </cell>
        </row>
        <row r="243">
          <cell r="A243" t="str">
            <v/>
          </cell>
          <cell r="I243" t="str">
            <v/>
          </cell>
        </row>
        <row r="244">
          <cell r="A244" t="str">
            <v/>
          </cell>
          <cell r="I244" t="str">
            <v/>
          </cell>
        </row>
        <row r="245">
          <cell r="A245" t="str">
            <v/>
          </cell>
          <cell r="I245" t="str">
            <v/>
          </cell>
        </row>
        <row r="246">
          <cell r="A246" t="str">
            <v/>
          </cell>
          <cell r="I246" t="str">
            <v/>
          </cell>
        </row>
        <row r="247">
          <cell r="A247" t="str">
            <v/>
          </cell>
          <cell r="I247" t="str">
            <v/>
          </cell>
        </row>
        <row r="248">
          <cell r="A248" t="str">
            <v/>
          </cell>
          <cell r="I248" t="str">
            <v/>
          </cell>
        </row>
        <row r="249">
          <cell r="A249" t="str">
            <v/>
          </cell>
          <cell r="I249" t="str">
            <v/>
          </cell>
        </row>
        <row r="250">
          <cell r="A250" t="str">
            <v/>
          </cell>
          <cell r="I250" t="str">
            <v/>
          </cell>
        </row>
        <row r="251">
          <cell r="A251" t="str">
            <v/>
          </cell>
          <cell r="I251" t="str">
            <v/>
          </cell>
        </row>
        <row r="252">
          <cell r="A252" t="str">
            <v/>
          </cell>
          <cell r="I252" t="str">
            <v/>
          </cell>
        </row>
        <row r="253">
          <cell r="A253" t="str">
            <v/>
          </cell>
          <cell r="I253" t="str">
            <v/>
          </cell>
        </row>
        <row r="254">
          <cell r="A254" t="str">
            <v/>
          </cell>
          <cell r="I254" t="str">
            <v/>
          </cell>
        </row>
        <row r="255">
          <cell r="A255" t="str">
            <v/>
          </cell>
          <cell r="I255" t="str">
            <v/>
          </cell>
        </row>
        <row r="256">
          <cell r="A256" t="str">
            <v/>
          </cell>
          <cell r="I256" t="str">
            <v/>
          </cell>
        </row>
        <row r="257">
          <cell r="A257" t="str">
            <v/>
          </cell>
          <cell r="I257" t="str">
            <v/>
          </cell>
        </row>
        <row r="258">
          <cell r="A258" t="str">
            <v/>
          </cell>
          <cell r="I258" t="str">
            <v/>
          </cell>
        </row>
        <row r="259">
          <cell r="A259" t="str">
            <v/>
          </cell>
          <cell r="I259" t="str">
            <v/>
          </cell>
        </row>
        <row r="260">
          <cell r="A260" t="str">
            <v/>
          </cell>
          <cell r="I260" t="str">
            <v/>
          </cell>
        </row>
        <row r="261">
          <cell r="A261" t="str">
            <v/>
          </cell>
          <cell r="I261" t="str">
            <v/>
          </cell>
        </row>
        <row r="262">
          <cell r="A262" t="str">
            <v/>
          </cell>
          <cell r="I262" t="str">
            <v/>
          </cell>
        </row>
        <row r="263">
          <cell r="A263" t="str">
            <v/>
          </cell>
          <cell r="I263" t="str">
            <v/>
          </cell>
        </row>
        <row r="264">
          <cell r="A264" t="str">
            <v/>
          </cell>
          <cell r="I264" t="str">
            <v/>
          </cell>
        </row>
        <row r="265">
          <cell r="A265" t="str">
            <v/>
          </cell>
          <cell r="I265" t="str">
            <v/>
          </cell>
        </row>
        <row r="266">
          <cell r="A266" t="str">
            <v/>
          </cell>
          <cell r="I266" t="str">
            <v/>
          </cell>
        </row>
        <row r="267">
          <cell r="A267" t="str">
            <v/>
          </cell>
          <cell r="I267" t="str">
            <v/>
          </cell>
        </row>
        <row r="268">
          <cell r="A268" t="str">
            <v/>
          </cell>
          <cell r="I268" t="str">
            <v/>
          </cell>
        </row>
        <row r="269">
          <cell r="A269" t="str">
            <v/>
          </cell>
          <cell r="I269" t="str">
            <v/>
          </cell>
        </row>
        <row r="270">
          <cell r="A270" t="str">
            <v/>
          </cell>
          <cell r="I270" t="str">
            <v/>
          </cell>
        </row>
        <row r="271">
          <cell r="A271" t="str">
            <v/>
          </cell>
          <cell r="I271" t="str">
            <v/>
          </cell>
        </row>
        <row r="272">
          <cell r="A272" t="str">
            <v/>
          </cell>
          <cell r="I272" t="str">
            <v/>
          </cell>
        </row>
        <row r="273">
          <cell r="A273" t="str">
            <v/>
          </cell>
          <cell r="I273" t="str">
            <v/>
          </cell>
        </row>
        <row r="274">
          <cell r="A274" t="str">
            <v/>
          </cell>
          <cell r="I274" t="str">
            <v/>
          </cell>
        </row>
        <row r="275">
          <cell r="A275" t="str">
            <v/>
          </cell>
          <cell r="I275" t="str">
            <v/>
          </cell>
        </row>
        <row r="276">
          <cell r="A276" t="str">
            <v/>
          </cell>
          <cell r="I276" t="str">
            <v/>
          </cell>
        </row>
        <row r="277">
          <cell r="A277" t="str">
            <v/>
          </cell>
          <cell r="I277" t="str">
            <v/>
          </cell>
        </row>
        <row r="278">
          <cell r="A278" t="str">
            <v/>
          </cell>
          <cell r="I278" t="str">
            <v/>
          </cell>
        </row>
        <row r="279">
          <cell r="A279" t="str">
            <v/>
          </cell>
          <cell r="I279" t="str">
            <v/>
          </cell>
        </row>
        <row r="280">
          <cell r="A280" t="str">
            <v/>
          </cell>
          <cell r="I280" t="str">
            <v/>
          </cell>
        </row>
        <row r="281">
          <cell r="A281" t="str">
            <v/>
          </cell>
          <cell r="I281" t="str">
            <v/>
          </cell>
        </row>
        <row r="282">
          <cell r="A282" t="str">
            <v/>
          </cell>
          <cell r="I282" t="str">
            <v/>
          </cell>
        </row>
        <row r="283">
          <cell r="A283" t="str">
            <v/>
          </cell>
          <cell r="I283" t="str">
            <v/>
          </cell>
        </row>
        <row r="284">
          <cell r="A284" t="str">
            <v/>
          </cell>
          <cell r="I284" t="str">
            <v/>
          </cell>
        </row>
        <row r="285">
          <cell r="A285" t="str">
            <v/>
          </cell>
          <cell r="I285" t="str">
            <v/>
          </cell>
        </row>
        <row r="286">
          <cell r="A286" t="str">
            <v/>
          </cell>
          <cell r="I286" t="str">
            <v/>
          </cell>
        </row>
        <row r="287">
          <cell r="A287" t="str">
            <v/>
          </cell>
          <cell r="I287" t="str">
            <v/>
          </cell>
        </row>
        <row r="288">
          <cell r="A288" t="str">
            <v/>
          </cell>
          <cell r="I288" t="str">
            <v/>
          </cell>
        </row>
        <row r="289">
          <cell r="A289" t="str">
            <v/>
          </cell>
          <cell r="I289" t="str">
            <v/>
          </cell>
        </row>
        <row r="290">
          <cell r="A290" t="str">
            <v/>
          </cell>
          <cell r="I290" t="str">
            <v/>
          </cell>
        </row>
        <row r="291">
          <cell r="A291" t="str">
            <v/>
          </cell>
          <cell r="I291" t="str">
            <v/>
          </cell>
        </row>
        <row r="292">
          <cell r="A292" t="str">
            <v/>
          </cell>
          <cell r="I292" t="str">
            <v/>
          </cell>
        </row>
        <row r="293">
          <cell r="A293" t="str">
            <v/>
          </cell>
          <cell r="I293" t="str">
            <v/>
          </cell>
        </row>
        <row r="294">
          <cell r="A294" t="str">
            <v/>
          </cell>
          <cell r="I294" t="str">
            <v/>
          </cell>
        </row>
        <row r="295">
          <cell r="A295" t="str">
            <v/>
          </cell>
          <cell r="I295" t="str">
            <v/>
          </cell>
        </row>
        <row r="296">
          <cell r="A296" t="str">
            <v/>
          </cell>
          <cell r="I296" t="str">
            <v/>
          </cell>
        </row>
        <row r="297">
          <cell r="A297" t="str">
            <v/>
          </cell>
          <cell r="I297" t="str">
            <v/>
          </cell>
        </row>
        <row r="298">
          <cell r="A298" t="str">
            <v/>
          </cell>
          <cell r="I298" t="str">
            <v/>
          </cell>
        </row>
        <row r="299">
          <cell r="A299" t="str">
            <v/>
          </cell>
          <cell r="I299" t="str">
            <v/>
          </cell>
        </row>
        <row r="300">
          <cell r="A300" t="str">
            <v/>
          </cell>
          <cell r="I300" t="str">
            <v/>
          </cell>
        </row>
        <row r="301">
          <cell r="A301" t="str">
            <v/>
          </cell>
          <cell r="I301" t="str">
            <v/>
          </cell>
        </row>
        <row r="302">
          <cell r="A302" t="str">
            <v/>
          </cell>
          <cell r="I302" t="str">
            <v/>
          </cell>
        </row>
        <row r="303">
          <cell r="A303" t="str">
            <v/>
          </cell>
          <cell r="I303" t="str">
            <v/>
          </cell>
        </row>
        <row r="304">
          <cell r="A304" t="str">
            <v/>
          </cell>
          <cell r="I304" t="str">
            <v/>
          </cell>
        </row>
        <row r="305">
          <cell r="A305" t="str">
            <v/>
          </cell>
          <cell r="I305" t="str">
            <v/>
          </cell>
        </row>
        <row r="306">
          <cell r="A306" t="str">
            <v/>
          </cell>
          <cell r="I306" t="str">
            <v/>
          </cell>
        </row>
        <row r="307">
          <cell r="A307" t="str">
            <v/>
          </cell>
          <cell r="I307" t="str">
            <v/>
          </cell>
        </row>
        <row r="308">
          <cell r="A308" t="str">
            <v/>
          </cell>
          <cell r="I308" t="str">
            <v/>
          </cell>
        </row>
        <row r="309">
          <cell r="A309" t="str">
            <v/>
          </cell>
          <cell r="I309" t="str">
            <v/>
          </cell>
        </row>
        <row r="310">
          <cell r="A310" t="str">
            <v/>
          </cell>
          <cell r="I310" t="str">
            <v/>
          </cell>
        </row>
        <row r="311">
          <cell r="A311" t="str">
            <v/>
          </cell>
          <cell r="I311" t="str">
            <v/>
          </cell>
        </row>
        <row r="312">
          <cell r="A312" t="str">
            <v/>
          </cell>
          <cell r="I312" t="str">
            <v/>
          </cell>
        </row>
        <row r="313">
          <cell r="A313" t="str">
            <v/>
          </cell>
          <cell r="I313" t="str">
            <v/>
          </cell>
        </row>
        <row r="314">
          <cell r="A314" t="str">
            <v/>
          </cell>
          <cell r="I314" t="str">
            <v/>
          </cell>
        </row>
        <row r="315">
          <cell r="A315" t="str">
            <v/>
          </cell>
          <cell r="I315" t="str">
            <v/>
          </cell>
        </row>
        <row r="316">
          <cell r="A316" t="str">
            <v/>
          </cell>
          <cell r="I316" t="str">
            <v/>
          </cell>
        </row>
        <row r="317">
          <cell r="A317" t="str">
            <v/>
          </cell>
          <cell r="I317" t="str">
            <v/>
          </cell>
        </row>
        <row r="318">
          <cell r="A318" t="str">
            <v/>
          </cell>
          <cell r="I318" t="str">
            <v/>
          </cell>
        </row>
        <row r="319">
          <cell r="A319" t="str">
            <v/>
          </cell>
          <cell r="I319" t="str">
            <v/>
          </cell>
        </row>
        <row r="320">
          <cell r="A320" t="str">
            <v/>
          </cell>
          <cell r="I320" t="str">
            <v/>
          </cell>
        </row>
        <row r="321">
          <cell r="A321" t="str">
            <v/>
          </cell>
          <cell r="I321" t="str">
            <v/>
          </cell>
        </row>
        <row r="322">
          <cell r="A322" t="str">
            <v/>
          </cell>
          <cell r="I322" t="str">
            <v/>
          </cell>
        </row>
        <row r="323">
          <cell r="A323" t="str">
            <v/>
          </cell>
          <cell r="I323" t="str">
            <v/>
          </cell>
        </row>
        <row r="324">
          <cell r="A324" t="str">
            <v/>
          </cell>
          <cell r="I324" t="str">
            <v/>
          </cell>
        </row>
        <row r="325">
          <cell r="A325" t="str">
            <v/>
          </cell>
          <cell r="I325" t="str">
            <v/>
          </cell>
        </row>
        <row r="326">
          <cell r="A326" t="str">
            <v/>
          </cell>
          <cell r="I326" t="str">
            <v/>
          </cell>
        </row>
        <row r="327">
          <cell r="A327" t="str">
            <v/>
          </cell>
          <cell r="I327" t="str">
            <v/>
          </cell>
        </row>
        <row r="328">
          <cell r="A328" t="str">
            <v/>
          </cell>
          <cell r="I328" t="str">
            <v/>
          </cell>
        </row>
        <row r="329">
          <cell r="A329" t="str">
            <v/>
          </cell>
          <cell r="I329" t="str">
            <v/>
          </cell>
        </row>
        <row r="330">
          <cell r="A330" t="str">
            <v/>
          </cell>
          <cell r="I330" t="str">
            <v/>
          </cell>
        </row>
        <row r="331">
          <cell r="A331" t="str">
            <v/>
          </cell>
          <cell r="I331" t="str">
            <v/>
          </cell>
        </row>
        <row r="332">
          <cell r="A332" t="str">
            <v/>
          </cell>
          <cell r="I332" t="str">
            <v/>
          </cell>
        </row>
        <row r="333">
          <cell r="A333" t="str">
            <v/>
          </cell>
          <cell r="I333" t="str">
            <v/>
          </cell>
        </row>
        <row r="334">
          <cell r="A334" t="str">
            <v/>
          </cell>
          <cell r="I334" t="str">
            <v/>
          </cell>
        </row>
        <row r="335">
          <cell r="A335" t="str">
            <v/>
          </cell>
          <cell r="I335" t="str">
            <v/>
          </cell>
        </row>
        <row r="336">
          <cell r="A336" t="str">
            <v/>
          </cell>
          <cell r="I336" t="str">
            <v/>
          </cell>
        </row>
        <row r="337">
          <cell r="A337" t="str">
            <v/>
          </cell>
          <cell r="I337" t="str">
            <v/>
          </cell>
        </row>
        <row r="338">
          <cell r="A338" t="str">
            <v/>
          </cell>
          <cell r="I338" t="str">
            <v/>
          </cell>
        </row>
        <row r="339">
          <cell r="A339" t="str">
            <v/>
          </cell>
          <cell r="I339" t="str">
            <v/>
          </cell>
        </row>
        <row r="340">
          <cell r="A340" t="str">
            <v/>
          </cell>
          <cell r="I340" t="str">
            <v/>
          </cell>
        </row>
        <row r="341">
          <cell r="A341" t="str">
            <v/>
          </cell>
          <cell r="I341" t="str">
            <v/>
          </cell>
        </row>
        <row r="342">
          <cell r="A342" t="str">
            <v/>
          </cell>
          <cell r="I342" t="str">
            <v/>
          </cell>
        </row>
        <row r="343">
          <cell r="A343" t="str">
            <v/>
          </cell>
          <cell r="I343" t="str">
            <v/>
          </cell>
        </row>
        <row r="344">
          <cell r="A344" t="str">
            <v/>
          </cell>
          <cell r="I344" t="str">
            <v/>
          </cell>
        </row>
        <row r="345">
          <cell r="A345" t="str">
            <v/>
          </cell>
          <cell r="I345" t="str">
            <v/>
          </cell>
        </row>
        <row r="346">
          <cell r="A346" t="str">
            <v/>
          </cell>
          <cell r="I346" t="str">
            <v/>
          </cell>
        </row>
        <row r="347">
          <cell r="A347" t="str">
            <v/>
          </cell>
          <cell r="I347" t="str">
            <v/>
          </cell>
        </row>
        <row r="348">
          <cell r="A348" t="str">
            <v/>
          </cell>
          <cell r="I348" t="str">
            <v/>
          </cell>
        </row>
        <row r="349">
          <cell r="A349" t="str">
            <v/>
          </cell>
          <cell r="I349" t="str">
            <v/>
          </cell>
        </row>
        <row r="350">
          <cell r="A350" t="str">
            <v/>
          </cell>
          <cell r="I350" t="str">
            <v/>
          </cell>
        </row>
        <row r="351">
          <cell r="A351" t="str">
            <v/>
          </cell>
          <cell r="I351" t="str">
            <v/>
          </cell>
        </row>
        <row r="352">
          <cell r="A352" t="str">
            <v/>
          </cell>
          <cell r="I352" t="str">
            <v/>
          </cell>
        </row>
        <row r="353">
          <cell r="A353" t="str">
            <v/>
          </cell>
          <cell r="I353" t="str">
            <v/>
          </cell>
        </row>
        <row r="354">
          <cell r="A354" t="str">
            <v/>
          </cell>
          <cell r="I354" t="str">
            <v/>
          </cell>
        </row>
        <row r="355">
          <cell r="A355" t="str">
            <v/>
          </cell>
          <cell r="I355" t="str">
            <v/>
          </cell>
        </row>
        <row r="356">
          <cell r="A356" t="str">
            <v/>
          </cell>
          <cell r="I356" t="str">
            <v/>
          </cell>
        </row>
        <row r="357">
          <cell r="A357" t="str">
            <v/>
          </cell>
          <cell r="I357" t="str">
            <v/>
          </cell>
        </row>
        <row r="358">
          <cell r="A358" t="str">
            <v/>
          </cell>
          <cell r="I358" t="str">
            <v/>
          </cell>
        </row>
        <row r="359">
          <cell r="A359" t="str">
            <v/>
          </cell>
          <cell r="I359" t="str">
            <v/>
          </cell>
        </row>
        <row r="360">
          <cell r="A360" t="str">
            <v/>
          </cell>
          <cell r="I360" t="str">
            <v/>
          </cell>
        </row>
        <row r="361">
          <cell r="A361" t="str">
            <v/>
          </cell>
          <cell r="I361" t="str">
            <v/>
          </cell>
        </row>
        <row r="362">
          <cell r="A362" t="str">
            <v/>
          </cell>
          <cell r="I362" t="str">
            <v/>
          </cell>
        </row>
        <row r="363">
          <cell r="A363" t="str">
            <v/>
          </cell>
          <cell r="I363" t="str">
            <v/>
          </cell>
        </row>
        <row r="364">
          <cell r="A364" t="str">
            <v/>
          </cell>
          <cell r="I364" t="str">
            <v/>
          </cell>
        </row>
        <row r="365">
          <cell r="A365" t="str">
            <v/>
          </cell>
          <cell r="I365" t="str">
            <v/>
          </cell>
        </row>
        <row r="366">
          <cell r="A366" t="str">
            <v/>
          </cell>
          <cell r="I366" t="str">
            <v/>
          </cell>
        </row>
        <row r="367">
          <cell r="A367" t="str">
            <v/>
          </cell>
          <cell r="I367" t="str">
            <v/>
          </cell>
        </row>
        <row r="368">
          <cell r="A368" t="str">
            <v/>
          </cell>
          <cell r="I368" t="str">
            <v/>
          </cell>
        </row>
        <row r="369">
          <cell r="A369" t="str">
            <v/>
          </cell>
          <cell r="I369" t="str">
            <v/>
          </cell>
        </row>
        <row r="370">
          <cell r="A370" t="str">
            <v/>
          </cell>
          <cell r="I370" t="str">
            <v/>
          </cell>
        </row>
        <row r="371">
          <cell r="A371" t="str">
            <v/>
          </cell>
          <cell r="I371" t="str">
            <v/>
          </cell>
        </row>
        <row r="372">
          <cell r="A372" t="str">
            <v/>
          </cell>
          <cell r="I372" t="str">
            <v/>
          </cell>
        </row>
        <row r="373">
          <cell r="A373" t="str">
            <v/>
          </cell>
          <cell r="I373" t="str">
            <v/>
          </cell>
        </row>
        <row r="374">
          <cell r="A374" t="str">
            <v/>
          </cell>
          <cell r="I374" t="str">
            <v/>
          </cell>
        </row>
        <row r="375">
          <cell r="A375" t="str">
            <v/>
          </cell>
          <cell r="I375" t="str">
            <v/>
          </cell>
        </row>
        <row r="376">
          <cell r="A376" t="str">
            <v/>
          </cell>
          <cell r="I376" t="str">
            <v/>
          </cell>
        </row>
        <row r="377">
          <cell r="A377" t="str">
            <v/>
          </cell>
          <cell r="I377" t="str">
            <v/>
          </cell>
        </row>
        <row r="378">
          <cell r="A378" t="str">
            <v/>
          </cell>
          <cell r="I378" t="str">
            <v/>
          </cell>
        </row>
        <row r="379">
          <cell r="A379" t="str">
            <v/>
          </cell>
          <cell r="I379" t="str">
            <v/>
          </cell>
        </row>
        <row r="380">
          <cell r="A380" t="str">
            <v/>
          </cell>
          <cell r="I380" t="str">
            <v/>
          </cell>
        </row>
        <row r="381">
          <cell r="A381" t="str">
            <v/>
          </cell>
          <cell r="I381" t="str">
            <v/>
          </cell>
        </row>
        <row r="382">
          <cell r="A382" t="str">
            <v/>
          </cell>
          <cell r="I382" t="str">
            <v/>
          </cell>
        </row>
        <row r="383">
          <cell r="A383" t="str">
            <v/>
          </cell>
          <cell r="I383" t="str">
            <v/>
          </cell>
        </row>
        <row r="384">
          <cell r="A384" t="str">
            <v/>
          </cell>
          <cell r="I384" t="str">
            <v/>
          </cell>
        </row>
        <row r="385">
          <cell r="A385" t="str">
            <v/>
          </cell>
          <cell r="I385" t="str">
            <v/>
          </cell>
        </row>
        <row r="386">
          <cell r="A386" t="str">
            <v/>
          </cell>
          <cell r="I386" t="str">
            <v/>
          </cell>
        </row>
        <row r="387">
          <cell r="A387" t="str">
            <v/>
          </cell>
          <cell r="I387" t="str">
            <v/>
          </cell>
        </row>
        <row r="388">
          <cell r="A388" t="str">
            <v/>
          </cell>
          <cell r="I388" t="str">
            <v/>
          </cell>
        </row>
        <row r="389">
          <cell r="A389" t="str">
            <v/>
          </cell>
          <cell r="I389" t="str">
            <v/>
          </cell>
        </row>
        <row r="390">
          <cell r="A390" t="str">
            <v/>
          </cell>
          <cell r="I390" t="str">
            <v/>
          </cell>
        </row>
        <row r="391">
          <cell r="A391" t="str">
            <v/>
          </cell>
          <cell r="I391" t="str">
            <v/>
          </cell>
        </row>
        <row r="392">
          <cell r="A392" t="str">
            <v/>
          </cell>
          <cell r="I392" t="str">
            <v/>
          </cell>
        </row>
        <row r="393">
          <cell r="A393" t="str">
            <v/>
          </cell>
          <cell r="I393" t="str">
            <v/>
          </cell>
        </row>
        <row r="394">
          <cell r="A394" t="str">
            <v/>
          </cell>
          <cell r="I394" t="str">
            <v/>
          </cell>
        </row>
        <row r="395">
          <cell r="A395" t="str">
            <v/>
          </cell>
          <cell r="I395" t="str">
            <v/>
          </cell>
        </row>
        <row r="396">
          <cell r="A396" t="str">
            <v/>
          </cell>
          <cell r="I396" t="str">
            <v/>
          </cell>
        </row>
        <row r="397">
          <cell r="A397" t="str">
            <v/>
          </cell>
          <cell r="I397" t="str">
            <v/>
          </cell>
        </row>
        <row r="398">
          <cell r="A398" t="str">
            <v/>
          </cell>
        </row>
        <row r="399">
          <cell r="A399" t="str">
            <v/>
          </cell>
        </row>
        <row r="400">
          <cell r="A400" t="str">
            <v/>
          </cell>
        </row>
        <row r="401">
          <cell r="A401" t="str">
            <v/>
          </cell>
        </row>
        <row r="402">
          <cell r="A402" t="str">
            <v/>
          </cell>
        </row>
        <row r="403">
          <cell r="A403" t="str">
            <v/>
          </cell>
        </row>
        <row r="404">
          <cell r="A404" t="str">
            <v/>
          </cell>
        </row>
        <row r="405">
          <cell r="A405" t="str">
            <v/>
          </cell>
        </row>
        <row r="406">
          <cell r="A406" t="str">
            <v/>
          </cell>
        </row>
        <row r="407">
          <cell r="A407" t="str">
            <v/>
          </cell>
        </row>
        <row r="408">
          <cell r="A408" t="str">
            <v/>
          </cell>
        </row>
        <row r="409">
          <cell r="A409" t="str">
            <v/>
          </cell>
        </row>
        <row r="410">
          <cell r="A410" t="str">
            <v/>
          </cell>
        </row>
        <row r="411">
          <cell r="A411" t="str">
            <v/>
          </cell>
        </row>
        <row r="412">
          <cell r="A412" t="str">
            <v/>
          </cell>
        </row>
        <row r="413">
          <cell r="A413" t="str">
            <v/>
          </cell>
        </row>
        <row r="414">
          <cell r="A414" t="str">
            <v/>
          </cell>
        </row>
        <row r="415">
          <cell r="A415" t="str">
            <v/>
          </cell>
        </row>
        <row r="416">
          <cell r="A416" t="str">
            <v/>
          </cell>
        </row>
        <row r="417">
          <cell r="A417" t="str">
            <v/>
          </cell>
        </row>
        <row r="418">
          <cell r="A418" t="str">
            <v/>
          </cell>
        </row>
        <row r="419">
          <cell r="A419" t="str">
            <v/>
          </cell>
        </row>
        <row r="420">
          <cell r="A420" t="str">
            <v/>
          </cell>
        </row>
        <row r="421">
          <cell r="A421" t="str">
            <v/>
          </cell>
        </row>
        <row r="422">
          <cell r="A422" t="str">
            <v/>
          </cell>
        </row>
        <row r="423">
          <cell r="A423" t="str">
            <v/>
          </cell>
        </row>
        <row r="424">
          <cell r="A424" t="str">
            <v/>
          </cell>
        </row>
        <row r="425">
          <cell r="A425" t="str">
            <v/>
          </cell>
        </row>
        <row r="426">
          <cell r="A426" t="str">
            <v/>
          </cell>
        </row>
        <row r="427">
          <cell r="A427" t="str">
            <v/>
          </cell>
        </row>
        <row r="428">
          <cell r="A428" t="str">
            <v/>
          </cell>
        </row>
        <row r="429">
          <cell r="A429" t="str">
            <v/>
          </cell>
        </row>
        <row r="430">
          <cell r="A430" t="str">
            <v/>
          </cell>
        </row>
        <row r="431">
          <cell r="A431" t="str">
            <v/>
          </cell>
        </row>
        <row r="432">
          <cell r="A432" t="str">
            <v/>
          </cell>
        </row>
        <row r="433">
          <cell r="A433" t="str">
            <v/>
          </cell>
        </row>
        <row r="434">
          <cell r="A434" t="str">
            <v/>
          </cell>
        </row>
        <row r="435">
          <cell r="A435" t="str">
            <v/>
          </cell>
        </row>
        <row r="436">
          <cell r="A436" t="str">
            <v/>
          </cell>
        </row>
        <row r="437">
          <cell r="A437" t="str">
            <v/>
          </cell>
        </row>
        <row r="438">
          <cell r="A438" t="str">
            <v/>
          </cell>
        </row>
        <row r="439">
          <cell r="A439" t="str">
            <v/>
          </cell>
        </row>
        <row r="440">
          <cell r="A440" t="str">
            <v/>
          </cell>
        </row>
        <row r="441">
          <cell r="A441" t="str">
            <v/>
          </cell>
        </row>
        <row r="442">
          <cell r="A442" t="str">
            <v/>
          </cell>
        </row>
        <row r="443">
          <cell r="A443" t="str">
            <v/>
          </cell>
        </row>
        <row r="444">
          <cell r="A444" t="str">
            <v/>
          </cell>
        </row>
        <row r="445">
          <cell r="A445" t="str">
            <v/>
          </cell>
        </row>
        <row r="446">
          <cell r="A446" t="str">
            <v/>
          </cell>
        </row>
        <row r="447">
          <cell r="A447" t="str">
            <v/>
          </cell>
        </row>
        <row r="448">
          <cell r="A448" t="str">
            <v/>
          </cell>
        </row>
        <row r="449">
          <cell r="A449" t="str">
            <v/>
          </cell>
        </row>
        <row r="450">
          <cell r="A450" t="str">
            <v/>
          </cell>
        </row>
        <row r="451">
          <cell r="A451" t="str">
            <v/>
          </cell>
        </row>
        <row r="452">
          <cell r="A452" t="str">
            <v/>
          </cell>
        </row>
        <row r="453">
          <cell r="A453" t="str">
            <v/>
          </cell>
        </row>
        <row r="454">
          <cell r="A454" t="str">
            <v/>
          </cell>
        </row>
        <row r="455">
          <cell r="A455" t="str">
            <v/>
          </cell>
        </row>
        <row r="456">
          <cell r="A456" t="str">
            <v/>
          </cell>
        </row>
        <row r="457">
          <cell r="A457" t="str">
            <v/>
          </cell>
        </row>
        <row r="458">
          <cell r="A458" t="str">
            <v/>
          </cell>
        </row>
        <row r="459">
          <cell r="A459" t="str">
            <v/>
          </cell>
        </row>
        <row r="460">
          <cell r="A460" t="str">
            <v/>
          </cell>
        </row>
        <row r="461">
          <cell r="A461" t="str">
            <v/>
          </cell>
        </row>
        <row r="462">
          <cell r="A462" t="str">
            <v/>
          </cell>
        </row>
        <row r="463">
          <cell r="A463" t="str">
            <v/>
          </cell>
        </row>
        <row r="464">
          <cell r="A464" t="str">
            <v/>
          </cell>
        </row>
        <row r="465">
          <cell r="A465" t="str">
            <v/>
          </cell>
        </row>
        <row r="466">
          <cell r="A466" t="str">
            <v/>
          </cell>
        </row>
        <row r="467">
          <cell r="A467" t="str">
            <v/>
          </cell>
        </row>
        <row r="468">
          <cell r="A468" t="str">
            <v/>
          </cell>
        </row>
        <row r="469">
          <cell r="A469" t="str">
            <v/>
          </cell>
        </row>
        <row r="470">
          <cell r="A470" t="str">
            <v/>
          </cell>
        </row>
        <row r="471">
          <cell r="A471" t="str">
            <v/>
          </cell>
        </row>
        <row r="472">
          <cell r="A472" t="str">
            <v/>
          </cell>
        </row>
        <row r="473">
          <cell r="A473" t="str">
            <v/>
          </cell>
        </row>
        <row r="474">
          <cell r="A474" t="str">
            <v/>
          </cell>
        </row>
        <row r="475">
          <cell r="A475" t="str">
            <v/>
          </cell>
        </row>
        <row r="476">
          <cell r="A476" t="str">
            <v/>
          </cell>
        </row>
        <row r="477">
          <cell r="A477" t="str">
            <v/>
          </cell>
        </row>
        <row r="478">
          <cell r="A478" t="str">
            <v/>
          </cell>
        </row>
        <row r="479">
          <cell r="A479" t="str">
            <v/>
          </cell>
        </row>
        <row r="480">
          <cell r="A480" t="str">
            <v/>
          </cell>
        </row>
        <row r="481">
          <cell r="A481" t="str">
            <v/>
          </cell>
        </row>
        <row r="482">
          <cell r="A482" t="str">
            <v/>
          </cell>
        </row>
        <row r="483">
          <cell r="A483" t="str">
            <v/>
          </cell>
        </row>
        <row r="484">
          <cell r="A484" t="str">
            <v/>
          </cell>
        </row>
        <row r="485">
          <cell r="A485" t="str">
            <v/>
          </cell>
        </row>
        <row r="486">
          <cell r="A486" t="str">
            <v/>
          </cell>
        </row>
        <row r="487">
          <cell r="A487" t="str">
            <v/>
          </cell>
        </row>
        <row r="488">
          <cell r="A488" t="str">
            <v/>
          </cell>
        </row>
        <row r="489">
          <cell r="A489" t="str">
            <v/>
          </cell>
        </row>
        <row r="490">
          <cell r="A490" t="str">
            <v/>
          </cell>
        </row>
        <row r="491">
          <cell r="A491" t="str">
            <v/>
          </cell>
        </row>
        <row r="492">
          <cell r="A492" t="str">
            <v/>
          </cell>
        </row>
        <row r="493">
          <cell r="A493" t="str">
            <v/>
          </cell>
        </row>
        <row r="494">
          <cell r="A494" t="str">
            <v/>
          </cell>
        </row>
        <row r="495">
          <cell r="A495" t="str">
            <v/>
          </cell>
        </row>
        <row r="496">
          <cell r="A496" t="str">
            <v/>
          </cell>
        </row>
        <row r="497">
          <cell r="A497" t="str">
            <v/>
          </cell>
        </row>
        <row r="498">
          <cell r="A498" t="str">
            <v/>
          </cell>
        </row>
        <row r="499">
          <cell r="A499" t="str">
            <v/>
          </cell>
        </row>
        <row r="500">
          <cell r="A500" t="str">
            <v/>
          </cell>
        </row>
        <row r="501">
          <cell r="A501" t="str">
            <v/>
          </cell>
        </row>
        <row r="502">
          <cell r="A502" t="str">
            <v/>
          </cell>
        </row>
        <row r="503">
          <cell r="A503" t="str">
            <v/>
          </cell>
        </row>
        <row r="504">
          <cell r="A504" t="str">
            <v/>
          </cell>
        </row>
        <row r="505">
          <cell r="A505" t="str">
            <v/>
          </cell>
        </row>
        <row r="506">
          <cell r="A506" t="str">
            <v/>
          </cell>
        </row>
        <row r="507">
          <cell r="A507" t="str">
            <v/>
          </cell>
        </row>
        <row r="508">
          <cell r="A508" t="str">
            <v/>
          </cell>
        </row>
        <row r="509">
          <cell r="A509" t="str">
            <v/>
          </cell>
        </row>
        <row r="510">
          <cell r="A510" t="str">
            <v/>
          </cell>
        </row>
        <row r="511">
          <cell r="A511" t="str">
            <v/>
          </cell>
        </row>
        <row r="512">
          <cell r="A512" t="str">
            <v/>
          </cell>
        </row>
        <row r="513">
          <cell r="A513" t="str">
            <v/>
          </cell>
        </row>
        <row r="514">
          <cell r="A514" t="str">
            <v/>
          </cell>
        </row>
        <row r="515">
          <cell r="A515" t="str">
            <v/>
          </cell>
        </row>
        <row r="516">
          <cell r="A516" t="str">
            <v/>
          </cell>
        </row>
        <row r="517">
          <cell r="A517" t="str">
            <v/>
          </cell>
        </row>
        <row r="518">
          <cell r="A518" t="str">
            <v/>
          </cell>
        </row>
        <row r="519">
          <cell r="A519" t="str">
            <v/>
          </cell>
        </row>
        <row r="520">
          <cell r="A520" t="str">
            <v/>
          </cell>
        </row>
        <row r="521">
          <cell r="A521" t="str">
            <v/>
          </cell>
        </row>
        <row r="522">
          <cell r="A522" t="str">
            <v/>
          </cell>
        </row>
        <row r="523">
          <cell r="A523" t="str">
            <v/>
          </cell>
        </row>
        <row r="524">
          <cell r="A524" t="str">
            <v/>
          </cell>
        </row>
        <row r="525">
          <cell r="A525" t="str">
            <v/>
          </cell>
        </row>
        <row r="526">
          <cell r="A526" t="str">
            <v/>
          </cell>
        </row>
        <row r="527">
          <cell r="A527" t="str">
            <v/>
          </cell>
        </row>
        <row r="528">
          <cell r="A528" t="str">
            <v/>
          </cell>
        </row>
        <row r="529">
          <cell r="A529" t="str">
            <v/>
          </cell>
        </row>
        <row r="530">
          <cell r="A530" t="str">
            <v/>
          </cell>
        </row>
        <row r="531">
          <cell r="A531" t="str">
            <v/>
          </cell>
        </row>
        <row r="532">
          <cell r="A532" t="str">
            <v/>
          </cell>
        </row>
        <row r="533">
          <cell r="A533" t="str">
            <v/>
          </cell>
        </row>
        <row r="534">
          <cell r="A534" t="str">
            <v/>
          </cell>
        </row>
        <row r="535">
          <cell r="A535" t="str">
            <v/>
          </cell>
        </row>
        <row r="536">
          <cell r="A536" t="str">
            <v/>
          </cell>
        </row>
        <row r="537">
          <cell r="A537" t="str">
            <v/>
          </cell>
        </row>
        <row r="538">
          <cell r="A538" t="str">
            <v/>
          </cell>
        </row>
        <row r="539">
          <cell r="A539" t="str">
            <v/>
          </cell>
        </row>
        <row r="540">
          <cell r="A540" t="str">
            <v/>
          </cell>
        </row>
        <row r="541">
          <cell r="A541" t="str">
            <v/>
          </cell>
        </row>
        <row r="542">
          <cell r="A542" t="str">
            <v/>
          </cell>
        </row>
        <row r="543">
          <cell r="A543" t="str">
            <v/>
          </cell>
        </row>
        <row r="544">
          <cell r="A544" t="str">
            <v/>
          </cell>
        </row>
        <row r="545">
          <cell r="A545" t="str">
            <v/>
          </cell>
        </row>
        <row r="546">
          <cell r="A546" t="str">
            <v/>
          </cell>
        </row>
        <row r="547">
          <cell r="A547" t="str">
            <v/>
          </cell>
        </row>
        <row r="548">
          <cell r="A548" t="str">
            <v/>
          </cell>
        </row>
        <row r="549">
          <cell r="A549" t="str">
            <v/>
          </cell>
        </row>
        <row r="550">
          <cell r="A550" t="str">
            <v/>
          </cell>
        </row>
        <row r="551">
          <cell r="A551" t="str">
            <v/>
          </cell>
        </row>
        <row r="552">
          <cell r="A552" t="str">
            <v/>
          </cell>
        </row>
        <row r="553">
          <cell r="A553" t="str">
            <v/>
          </cell>
        </row>
        <row r="554">
          <cell r="A554" t="str">
            <v/>
          </cell>
        </row>
        <row r="555">
          <cell r="A555" t="str">
            <v/>
          </cell>
        </row>
        <row r="556">
          <cell r="A556" t="str">
            <v/>
          </cell>
        </row>
        <row r="557">
          <cell r="A557" t="str">
            <v/>
          </cell>
        </row>
        <row r="558">
          <cell r="A558" t="str">
            <v/>
          </cell>
        </row>
        <row r="559">
          <cell r="A559" t="str">
            <v/>
          </cell>
        </row>
        <row r="560">
          <cell r="A560" t="str">
            <v/>
          </cell>
        </row>
        <row r="561">
          <cell r="A561" t="str">
            <v/>
          </cell>
        </row>
        <row r="562">
          <cell r="A562" t="str">
            <v/>
          </cell>
        </row>
        <row r="563">
          <cell r="A563" t="str">
            <v/>
          </cell>
        </row>
        <row r="564">
          <cell r="A564" t="str">
            <v/>
          </cell>
        </row>
        <row r="565">
          <cell r="A565" t="str">
            <v/>
          </cell>
        </row>
        <row r="566">
          <cell r="A566" t="str">
            <v/>
          </cell>
        </row>
        <row r="567">
          <cell r="A567" t="str">
            <v/>
          </cell>
        </row>
        <row r="568">
          <cell r="A568" t="str">
            <v/>
          </cell>
        </row>
        <row r="569">
          <cell r="A569" t="str">
            <v/>
          </cell>
        </row>
        <row r="570">
          <cell r="A570" t="str">
            <v/>
          </cell>
        </row>
        <row r="571">
          <cell r="A571" t="str">
            <v/>
          </cell>
        </row>
        <row r="572">
          <cell r="A572" t="str">
            <v/>
          </cell>
        </row>
        <row r="573">
          <cell r="A573" t="str">
            <v/>
          </cell>
        </row>
        <row r="574">
          <cell r="A574" t="str">
            <v/>
          </cell>
        </row>
        <row r="575">
          <cell r="A575" t="str">
            <v/>
          </cell>
        </row>
        <row r="576">
          <cell r="A576" t="str">
            <v/>
          </cell>
        </row>
        <row r="577">
          <cell r="A577" t="str">
            <v/>
          </cell>
        </row>
        <row r="578">
          <cell r="A578" t="str">
            <v/>
          </cell>
        </row>
        <row r="579">
          <cell r="A579" t="str">
            <v/>
          </cell>
        </row>
        <row r="580">
          <cell r="A580" t="str">
            <v/>
          </cell>
        </row>
        <row r="581">
          <cell r="A581" t="str">
            <v/>
          </cell>
        </row>
        <row r="582">
          <cell r="A582" t="str">
            <v/>
          </cell>
        </row>
        <row r="583">
          <cell r="A583" t="str">
            <v/>
          </cell>
        </row>
        <row r="584">
          <cell r="A584" t="str">
            <v/>
          </cell>
        </row>
        <row r="585">
          <cell r="A585" t="str">
            <v/>
          </cell>
        </row>
        <row r="586">
          <cell r="A586" t="str">
            <v/>
          </cell>
        </row>
        <row r="587">
          <cell r="A587" t="str">
            <v/>
          </cell>
        </row>
        <row r="588">
          <cell r="A588" t="str">
            <v/>
          </cell>
        </row>
        <row r="589">
          <cell r="A589" t="str">
            <v/>
          </cell>
        </row>
        <row r="590">
          <cell r="A590" t="str">
            <v/>
          </cell>
        </row>
        <row r="591">
          <cell r="A591" t="str">
            <v/>
          </cell>
        </row>
        <row r="592">
          <cell r="A592" t="str">
            <v/>
          </cell>
        </row>
        <row r="593">
          <cell r="A593" t="str">
            <v/>
          </cell>
        </row>
        <row r="594">
          <cell r="A594" t="str">
            <v/>
          </cell>
        </row>
        <row r="595">
          <cell r="A595" t="str">
            <v/>
          </cell>
        </row>
        <row r="596">
          <cell r="A596" t="str">
            <v/>
          </cell>
        </row>
        <row r="597">
          <cell r="A597" t="str">
            <v/>
          </cell>
        </row>
        <row r="598">
          <cell r="A598" t="str">
            <v/>
          </cell>
        </row>
        <row r="599">
          <cell r="A599" t="str">
            <v/>
          </cell>
        </row>
        <row r="600">
          <cell r="A600" t="str">
            <v/>
          </cell>
        </row>
        <row r="601">
          <cell r="A601" t="str">
            <v/>
          </cell>
        </row>
        <row r="602">
          <cell r="A602" t="str">
            <v/>
          </cell>
        </row>
        <row r="603">
          <cell r="A603" t="str">
            <v/>
          </cell>
        </row>
        <row r="604">
          <cell r="A604" t="str">
            <v/>
          </cell>
        </row>
        <row r="605">
          <cell r="A605" t="str">
            <v/>
          </cell>
        </row>
        <row r="606">
          <cell r="A606" t="str">
            <v/>
          </cell>
        </row>
        <row r="607">
          <cell r="A607" t="str">
            <v/>
          </cell>
        </row>
        <row r="608">
          <cell r="A608" t="str">
            <v/>
          </cell>
        </row>
        <row r="609">
          <cell r="A609" t="str">
            <v/>
          </cell>
        </row>
        <row r="610">
          <cell r="A610" t="str">
            <v/>
          </cell>
        </row>
        <row r="611">
          <cell r="A611" t="str">
            <v/>
          </cell>
        </row>
        <row r="612">
          <cell r="A612" t="str">
            <v/>
          </cell>
        </row>
        <row r="613">
          <cell r="A613" t="str">
            <v/>
          </cell>
        </row>
        <row r="614">
          <cell r="A614" t="str">
            <v/>
          </cell>
        </row>
        <row r="615">
          <cell r="A615" t="str">
            <v/>
          </cell>
        </row>
        <row r="616">
          <cell r="A616" t="str">
            <v/>
          </cell>
        </row>
        <row r="617">
          <cell r="A617" t="str">
            <v/>
          </cell>
        </row>
        <row r="618">
          <cell r="A618" t="str">
            <v/>
          </cell>
        </row>
        <row r="619">
          <cell r="A619" t="str">
            <v/>
          </cell>
        </row>
        <row r="620">
          <cell r="A620" t="str">
            <v/>
          </cell>
        </row>
        <row r="621">
          <cell r="A621" t="str">
            <v/>
          </cell>
        </row>
        <row r="622">
          <cell r="A622" t="str">
            <v/>
          </cell>
        </row>
        <row r="623">
          <cell r="A623" t="str">
            <v/>
          </cell>
        </row>
        <row r="624">
          <cell r="A624" t="str">
            <v/>
          </cell>
        </row>
        <row r="625">
          <cell r="A625" t="str">
            <v/>
          </cell>
        </row>
        <row r="626">
          <cell r="A626" t="str">
            <v/>
          </cell>
        </row>
        <row r="627">
          <cell r="A627" t="str">
            <v/>
          </cell>
        </row>
        <row r="628">
          <cell r="A628" t="str">
            <v/>
          </cell>
        </row>
        <row r="629">
          <cell r="A629" t="str">
            <v/>
          </cell>
        </row>
        <row r="630">
          <cell r="A630" t="str">
            <v/>
          </cell>
        </row>
        <row r="631">
          <cell r="A631" t="str">
            <v/>
          </cell>
        </row>
        <row r="632">
          <cell r="A632" t="str">
            <v/>
          </cell>
        </row>
        <row r="633">
          <cell r="A633" t="str">
            <v/>
          </cell>
        </row>
        <row r="634">
          <cell r="A634" t="str">
            <v/>
          </cell>
        </row>
        <row r="635">
          <cell r="A635" t="str">
            <v/>
          </cell>
        </row>
        <row r="636">
          <cell r="A636" t="str">
            <v/>
          </cell>
        </row>
        <row r="637">
          <cell r="A637" t="str">
            <v/>
          </cell>
        </row>
        <row r="638">
          <cell r="A638" t="str">
            <v/>
          </cell>
        </row>
        <row r="639">
          <cell r="A639" t="str">
            <v/>
          </cell>
        </row>
        <row r="640">
          <cell r="A640" t="str">
            <v/>
          </cell>
        </row>
        <row r="641">
          <cell r="A641" t="str">
            <v/>
          </cell>
        </row>
        <row r="642">
          <cell r="A642" t="str">
            <v/>
          </cell>
        </row>
        <row r="643">
          <cell r="A643" t="str">
            <v/>
          </cell>
        </row>
        <row r="644">
          <cell r="A644" t="str">
            <v/>
          </cell>
        </row>
        <row r="645">
          <cell r="A645" t="str">
            <v/>
          </cell>
        </row>
        <row r="646">
          <cell r="A646" t="str">
            <v/>
          </cell>
        </row>
        <row r="647">
          <cell r="A647" t="str">
            <v/>
          </cell>
        </row>
        <row r="648">
          <cell r="A648" t="str">
            <v/>
          </cell>
        </row>
        <row r="649">
          <cell r="A649" t="str">
            <v/>
          </cell>
        </row>
        <row r="650">
          <cell r="A650" t="str">
            <v/>
          </cell>
        </row>
        <row r="651">
          <cell r="A651" t="str">
            <v/>
          </cell>
        </row>
        <row r="652">
          <cell r="A652" t="str">
            <v/>
          </cell>
        </row>
        <row r="653">
          <cell r="A653" t="str">
            <v/>
          </cell>
        </row>
        <row r="654">
          <cell r="A654" t="str">
            <v/>
          </cell>
        </row>
        <row r="655">
          <cell r="A655" t="str">
            <v/>
          </cell>
        </row>
        <row r="656">
          <cell r="A656" t="str">
            <v/>
          </cell>
        </row>
        <row r="657">
          <cell r="A657" t="str">
            <v/>
          </cell>
        </row>
        <row r="658">
          <cell r="A658" t="str">
            <v/>
          </cell>
        </row>
        <row r="659">
          <cell r="A659" t="str">
            <v/>
          </cell>
        </row>
        <row r="660">
          <cell r="A660" t="str">
            <v/>
          </cell>
        </row>
        <row r="661">
          <cell r="A661" t="str">
            <v/>
          </cell>
        </row>
        <row r="662">
          <cell r="A662" t="str">
            <v/>
          </cell>
        </row>
        <row r="663">
          <cell r="A663" t="str">
            <v/>
          </cell>
        </row>
        <row r="664">
          <cell r="A664" t="str">
            <v/>
          </cell>
        </row>
        <row r="665">
          <cell r="A665" t="str">
            <v/>
          </cell>
        </row>
        <row r="666">
          <cell r="A666" t="str">
            <v/>
          </cell>
        </row>
        <row r="667">
          <cell r="A667" t="str">
            <v/>
          </cell>
        </row>
        <row r="668">
          <cell r="A668" t="str">
            <v/>
          </cell>
        </row>
        <row r="669">
          <cell r="A669" t="str">
            <v/>
          </cell>
        </row>
        <row r="670">
          <cell r="A670" t="str">
            <v/>
          </cell>
        </row>
        <row r="671">
          <cell r="A671" t="str">
            <v/>
          </cell>
        </row>
        <row r="672">
          <cell r="A672" t="str">
            <v/>
          </cell>
        </row>
        <row r="673">
          <cell r="A673" t="str">
            <v/>
          </cell>
        </row>
        <row r="674">
          <cell r="A674" t="str">
            <v/>
          </cell>
        </row>
        <row r="675">
          <cell r="A675" t="str">
            <v/>
          </cell>
        </row>
        <row r="676">
          <cell r="A676" t="str">
            <v/>
          </cell>
        </row>
        <row r="677">
          <cell r="A677" t="str">
            <v/>
          </cell>
        </row>
        <row r="678">
          <cell r="A678" t="str">
            <v/>
          </cell>
        </row>
        <row r="679">
          <cell r="A679" t="str">
            <v/>
          </cell>
        </row>
        <row r="680">
          <cell r="A680" t="str">
            <v/>
          </cell>
        </row>
        <row r="681">
          <cell r="A681" t="str">
            <v/>
          </cell>
        </row>
        <row r="682">
          <cell r="A682" t="str">
            <v/>
          </cell>
        </row>
        <row r="683">
          <cell r="A683" t="str">
            <v/>
          </cell>
        </row>
        <row r="684">
          <cell r="A684" t="str">
            <v/>
          </cell>
        </row>
        <row r="685">
          <cell r="A685" t="str">
            <v/>
          </cell>
        </row>
        <row r="686">
          <cell r="A686" t="str">
            <v/>
          </cell>
        </row>
        <row r="687">
          <cell r="A687" t="str">
            <v/>
          </cell>
        </row>
        <row r="688">
          <cell r="A688" t="str">
            <v/>
          </cell>
        </row>
        <row r="689">
          <cell r="A689" t="str">
            <v/>
          </cell>
        </row>
        <row r="690">
          <cell r="A690" t="str">
            <v/>
          </cell>
        </row>
        <row r="691">
          <cell r="A691" t="str">
            <v/>
          </cell>
        </row>
        <row r="692">
          <cell r="A692" t="str">
            <v/>
          </cell>
        </row>
        <row r="693">
          <cell r="A693" t="str">
            <v/>
          </cell>
        </row>
        <row r="694">
          <cell r="A694" t="str">
            <v/>
          </cell>
        </row>
        <row r="695">
          <cell r="A695" t="str">
            <v/>
          </cell>
        </row>
        <row r="696">
          <cell r="A696" t="str">
            <v/>
          </cell>
        </row>
        <row r="697">
          <cell r="A697" t="str">
            <v/>
          </cell>
        </row>
        <row r="698">
          <cell r="A698" t="str">
            <v/>
          </cell>
        </row>
        <row r="699">
          <cell r="A699" t="str">
            <v/>
          </cell>
        </row>
        <row r="700">
          <cell r="A700" t="str">
            <v/>
          </cell>
        </row>
        <row r="701">
          <cell r="A701" t="str">
            <v/>
          </cell>
        </row>
        <row r="702">
          <cell r="A702" t="str">
            <v/>
          </cell>
        </row>
        <row r="703">
          <cell r="A703" t="str">
            <v/>
          </cell>
        </row>
        <row r="704">
          <cell r="A704" t="str">
            <v/>
          </cell>
        </row>
        <row r="705">
          <cell r="A705" t="str">
            <v/>
          </cell>
        </row>
        <row r="706">
          <cell r="A706" t="str">
            <v/>
          </cell>
        </row>
        <row r="707">
          <cell r="A707" t="str">
            <v/>
          </cell>
        </row>
        <row r="708">
          <cell r="A708" t="str">
            <v/>
          </cell>
        </row>
        <row r="709">
          <cell r="A709" t="str">
            <v/>
          </cell>
        </row>
        <row r="710">
          <cell r="A710" t="str">
            <v/>
          </cell>
        </row>
        <row r="711">
          <cell r="A711" t="str">
            <v/>
          </cell>
        </row>
        <row r="712">
          <cell r="A712" t="str">
            <v/>
          </cell>
        </row>
        <row r="713">
          <cell r="A713" t="str">
            <v/>
          </cell>
        </row>
        <row r="714">
          <cell r="A714" t="str">
            <v/>
          </cell>
        </row>
        <row r="715">
          <cell r="A715" t="str">
            <v/>
          </cell>
        </row>
        <row r="716">
          <cell r="A716" t="str">
            <v/>
          </cell>
        </row>
        <row r="717">
          <cell r="A717" t="str">
            <v/>
          </cell>
        </row>
        <row r="718">
          <cell r="A718" t="str">
            <v/>
          </cell>
        </row>
        <row r="719">
          <cell r="A719" t="str">
            <v/>
          </cell>
        </row>
        <row r="720">
          <cell r="A720" t="str">
            <v/>
          </cell>
        </row>
        <row r="721">
          <cell r="A721" t="str">
            <v/>
          </cell>
        </row>
        <row r="722">
          <cell r="A722" t="str">
            <v/>
          </cell>
        </row>
        <row r="723">
          <cell r="A723" t="str">
            <v/>
          </cell>
        </row>
        <row r="724">
          <cell r="A724" t="str">
            <v/>
          </cell>
        </row>
        <row r="725">
          <cell r="A725" t="str">
            <v/>
          </cell>
        </row>
        <row r="726">
          <cell r="A726" t="str">
            <v/>
          </cell>
        </row>
        <row r="727">
          <cell r="A727" t="str">
            <v/>
          </cell>
        </row>
        <row r="728">
          <cell r="A728" t="str">
            <v/>
          </cell>
        </row>
        <row r="729">
          <cell r="A729" t="str">
            <v/>
          </cell>
        </row>
        <row r="730">
          <cell r="A730" t="str">
            <v/>
          </cell>
        </row>
        <row r="731">
          <cell r="A731" t="str">
            <v/>
          </cell>
        </row>
        <row r="732">
          <cell r="A732" t="str">
            <v/>
          </cell>
        </row>
        <row r="733">
          <cell r="A733" t="str">
            <v/>
          </cell>
        </row>
        <row r="734">
          <cell r="A734" t="str">
            <v/>
          </cell>
        </row>
        <row r="735">
          <cell r="A735" t="str">
            <v/>
          </cell>
        </row>
        <row r="736">
          <cell r="A736" t="str">
            <v/>
          </cell>
        </row>
        <row r="737">
          <cell r="A737" t="str">
            <v/>
          </cell>
        </row>
        <row r="738">
          <cell r="A738" t="str">
            <v/>
          </cell>
        </row>
        <row r="739">
          <cell r="A739" t="str">
            <v/>
          </cell>
        </row>
        <row r="740">
          <cell r="A740" t="str">
            <v/>
          </cell>
        </row>
        <row r="741">
          <cell r="A741" t="str">
            <v/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</row>
        <row r="746">
          <cell r="A746" t="str">
            <v/>
          </cell>
        </row>
        <row r="747">
          <cell r="A747" t="str">
            <v/>
          </cell>
        </row>
        <row r="748">
          <cell r="A748" t="str">
            <v/>
          </cell>
        </row>
        <row r="749">
          <cell r="A749" t="str">
            <v/>
          </cell>
        </row>
        <row r="750">
          <cell r="A750" t="str">
            <v/>
          </cell>
        </row>
        <row r="751">
          <cell r="A751" t="str">
            <v/>
          </cell>
        </row>
        <row r="752">
          <cell r="A752" t="str">
            <v/>
          </cell>
        </row>
        <row r="753">
          <cell r="A753" t="str">
            <v/>
          </cell>
        </row>
        <row r="754">
          <cell r="A754" t="str">
            <v/>
          </cell>
        </row>
        <row r="755">
          <cell r="A755" t="str">
            <v/>
          </cell>
        </row>
        <row r="756">
          <cell r="A756" t="str">
            <v/>
          </cell>
        </row>
        <row r="757">
          <cell r="A757" t="str">
            <v/>
          </cell>
        </row>
        <row r="758">
          <cell r="A758" t="str">
            <v/>
          </cell>
        </row>
        <row r="759">
          <cell r="A759" t="str">
            <v/>
          </cell>
        </row>
        <row r="760">
          <cell r="A760" t="str">
            <v/>
          </cell>
        </row>
        <row r="761">
          <cell r="A761" t="str">
            <v/>
          </cell>
        </row>
        <row r="762">
          <cell r="A762" t="str">
            <v/>
          </cell>
        </row>
        <row r="763">
          <cell r="A763" t="str">
            <v/>
          </cell>
        </row>
        <row r="764">
          <cell r="A764" t="str">
            <v/>
          </cell>
        </row>
        <row r="765">
          <cell r="A765" t="str">
            <v/>
          </cell>
        </row>
        <row r="766">
          <cell r="A766" t="str">
            <v/>
          </cell>
        </row>
        <row r="767">
          <cell r="A767" t="str">
            <v/>
          </cell>
        </row>
        <row r="768">
          <cell r="A768" t="str">
            <v/>
          </cell>
        </row>
        <row r="769">
          <cell r="A769" t="str">
            <v/>
          </cell>
        </row>
        <row r="770">
          <cell r="A770" t="str">
            <v/>
          </cell>
        </row>
        <row r="771">
          <cell r="A771" t="str">
            <v/>
          </cell>
        </row>
        <row r="772">
          <cell r="A772" t="str">
            <v/>
          </cell>
        </row>
        <row r="773">
          <cell r="A773" t="str">
            <v/>
          </cell>
        </row>
        <row r="774">
          <cell r="A774" t="str">
            <v/>
          </cell>
        </row>
        <row r="775">
          <cell r="A775" t="str">
            <v/>
          </cell>
        </row>
        <row r="776">
          <cell r="A776" t="str">
            <v/>
          </cell>
        </row>
        <row r="777">
          <cell r="A777" t="str">
            <v/>
          </cell>
        </row>
        <row r="778">
          <cell r="A778" t="str">
            <v/>
          </cell>
        </row>
        <row r="779">
          <cell r="A779" t="str">
            <v/>
          </cell>
        </row>
        <row r="780">
          <cell r="A780" t="str">
            <v/>
          </cell>
        </row>
        <row r="781">
          <cell r="A781" t="str">
            <v/>
          </cell>
        </row>
        <row r="782">
          <cell r="A782" t="str">
            <v/>
          </cell>
        </row>
        <row r="783">
          <cell r="A783" t="str">
            <v/>
          </cell>
        </row>
        <row r="784">
          <cell r="A784" t="str">
            <v/>
          </cell>
        </row>
        <row r="785">
          <cell r="A785" t="str">
            <v/>
          </cell>
        </row>
        <row r="786">
          <cell r="A786" t="str">
            <v/>
          </cell>
        </row>
        <row r="787">
          <cell r="A787" t="str">
            <v/>
          </cell>
        </row>
        <row r="788">
          <cell r="A788" t="str">
            <v/>
          </cell>
        </row>
        <row r="789">
          <cell r="A789" t="str">
            <v/>
          </cell>
        </row>
        <row r="790">
          <cell r="A790" t="str">
            <v/>
          </cell>
        </row>
        <row r="791">
          <cell r="A791" t="str">
            <v/>
          </cell>
        </row>
        <row r="792">
          <cell r="A792" t="str">
            <v/>
          </cell>
        </row>
        <row r="793">
          <cell r="A793" t="str">
            <v/>
          </cell>
        </row>
        <row r="794">
          <cell r="A794" t="str">
            <v/>
          </cell>
        </row>
        <row r="795">
          <cell r="A795" t="str">
            <v/>
          </cell>
        </row>
        <row r="796">
          <cell r="A796" t="str">
            <v/>
          </cell>
        </row>
        <row r="797">
          <cell r="A797" t="str">
            <v/>
          </cell>
        </row>
        <row r="798">
          <cell r="A798" t="str">
            <v/>
          </cell>
        </row>
        <row r="799">
          <cell r="A799" t="str">
            <v/>
          </cell>
        </row>
        <row r="800">
          <cell r="A800" t="str">
            <v/>
          </cell>
        </row>
        <row r="801">
          <cell r="A801" t="str">
            <v/>
          </cell>
        </row>
        <row r="802">
          <cell r="A802" t="str">
            <v/>
          </cell>
        </row>
        <row r="803">
          <cell r="A803" t="str">
            <v/>
          </cell>
        </row>
        <row r="804">
          <cell r="A804" t="str">
            <v/>
          </cell>
        </row>
        <row r="805">
          <cell r="A805" t="str">
            <v/>
          </cell>
        </row>
        <row r="806">
          <cell r="A806" t="str">
            <v/>
          </cell>
        </row>
        <row r="807">
          <cell r="A807" t="str">
            <v/>
          </cell>
        </row>
        <row r="808">
          <cell r="A808" t="str">
            <v/>
          </cell>
        </row>
        <row r="809">
          <cell r="A809" t="str">
            <v/>
          </cell>
        </row>
        <row r="810">
          <cell r="A810" t="str">
            <v/>
          </cell>
        </row>
        <row r="811">
          <cell r="A811" t="str">
            <v/>
          </cell>
        </row>
        <row r="812">
          <cell r="A812" t="str">
            <v/>
          </cell>
        </row>
        <row r="813">
          <cell r="A813" t="str">
            <v/>
          </cell>
        </row>
        <row r="814">
          <cell r="A814" t="str">
            <v/>
          </cell>
        </row>
        <row r="815">
          <cell r="A815" t="str">
            <v/>
          </cell>
        </row>
        <row r="816">
          <cell r="A816" t="str">
            <v/>
          </cell>
        </row>
        <row r="817">
          <cell r="A817" t="str">
            <v/>
          </cell>
        </row>
        <row r="818">
          <cell r="A818" t="str">
            <v/>
          </cell>
        </row>
        <row r="819">
          <cell r="A819" t="str">
            <v/>
          </cell>
        </row>
        <row r="820">
          <cell r="A820" t="str">
            <v/>
          </cell>
        </row>
        <row r="821">
          <cell r="A821" t="str">
            <v/>
          </cell>
        </row>
        <row r="822">
          <cell r="A822" t="str">
            <v/>
          </cell>
        </row>
        <row r="823">
          <cell r="A823" t="str">
            <v/>
          </cell>
        </row>
        <row r="824">
          <cell r="A824" t="str">
            <v/>
          </cell>
        </row>
        <row r="825">
          <cell r="A825" t="str">
            <v/>
          </cell>
        </row>
        <row r="826">
          <cell r="A826" t="str">
            <v/>
          </cell>
        </row>
        <row r="827">
          <cell r="A827" t="str">
            <v/>
          </cell>
        </row>
        <row r="828">
          <cell r="A828" t="str">
            <v/>
          </cell>
        </row>
        <row r="829">
          <cell r="A829" t="str">
            <v/>
          </cell>
        </row>
        <row r="830">
          <cell r="A830" t="str">
            <v/>
          </cell>
        </row>
        <row r="831">
          <cell r="A831" t="str">
            <v/>
          </cell>
        </row>
        <row r="832">
          <cell r="A832" t="str">
            <v/>
          </cell>
        </row>
        <row r="833">
          <cell r="A833" t="str">
            <v/>
          </cell>
        </row>
        <row r="834">
          <cell r="A834" t="str">
            <v/>
          </cell>
        </row>
        <row r="835">
          <cell r="A835" t="str">
            <v/>
          </cell>
        </row>
        <row r="836">
          <cell r="A836" t="str">
            <v/>
          </cell>
        </row>
        <row r="837">
          <cell r="A837" t="str">
            <v/>
          </cell>
        </row>
        <row r="838">
          <cell r="A838" t="str">
            <v/>
          </cell>
        </row>
        <row r="839">
          <cell r="A839" t="str">
            <v/>
          </cell>
        </row>
        <row r="840">
          <cell r="A840" t="str">
            <v/>
          </cell>
        </row>
        <row r="841">
          <cell r="A841" t="str">
            <v/>
          </cell>
        </row>
        <row r="842">
          <cell r="A842" t="str">
            <v/>
          </cell>
        </row>
        <row r="843">
          <cell r="A843" t="str">
            <v/>
          </cell>
        </row>
        <row r="844">
          <cell r="A844" t="str">
            <v/>
          </cell>
        </row>
        <row r="845">
          <cell r="A845" t="str">
            <v/>
          </cell>
        </row>
        <row r="846">
          <cell r="A846" t="str">
            <v/>
          </cell>
        </row>
        <row r="847">
          <cell r="A847" t="str">
            <v/>
          </cell>
        </row>
        <row r="848">
          <cell r="A848" t="str">
            <v/>
          </cell>
        </row>
        <row r="849">
          <cell r="A849" t="str">
            <v/>
          </cell>
        </row>
        <row r="850">
          <cell r="A850" t="str">
            <v/>
          </cell>
        </row>
        <row r="851">
          <cell r="A851" t="str">
            <v/>
          </cell>
        </row>
        <row r="852">
          <cell r="A852" t="str">
            <v/>
          </cell>
        </row>
        <row r="853">
          <cell r="A853" t="str">
            <v/>
          </cell>
        </row>
        <row r="854">
          <cell r="A854" t="str">
            <v/>
          </cell>
        </row>
        <row r="855">
          <cell r="A855" t="str">
            <v/>
          </cell>
        </row>
        <row r="856">
          <cell r="A856" t="str">
            <v/>
          </cell>
        </row>
        <row r="857">
          <cell r="A857" t="str">
            <v/>
          </cell>
        </row>
        <row r="858">
          <cell r="A858" t="str">
            <v/>
          </cell>
        </row>
        <row r="859">
          <cell r="A859" t="str">
            <v/>
          </cell>
        </row>
        <row r="860">
          <cell r="A860" t="str">
            <v/>
          </cell>
        </row>
        <row r="861">
          <cell r="A861" t="str">
            <v/>
          </cell>
        </row>
        <row r="862">
          <cell r="A862" t="str">
            <v/>
          </cell>
        </row>
        <row r="863">
          <cell r="A863" t="str">
            <v/>
          </cell>
        </row>
        <row r="864">
          <cell r="A864" t="str">
            <v/>
          </cell>
        </row>
        <row r="865">
          <cell r="A865" t="str">
            <v/>
          </cell>
        </row>
        <row r="866">
          <cell r="A866" t="str">
            <v/>
          </cell>
        </row>
        <row r="867">
          <cell r="A867" t="str">
            <v/>
          </cell>
        </row>
        <row r="868">
          <cell r="A868" t="str">
            <v/>
          </cell>
        </row>
        <row r="869">
          <cell r="A869" t="str">
            <v/>
          </cell>
        </row>
        <row r="870">
          <cell r="A870" t="str">
            <v/>
          </cell>
        </row>
        <row r="871">
          <cell r="A871" t="str">
            <v/>
          </cell>
        </row>
        <row r="872">
          <cell r="A872" t="str">
            <v/>
          </cell>
        </row>
        <row r="873">
          <cell r="A873" t="str">
            <v/>
          </cell>
        </row>
        <row r="874">
          <cell r="A874" t="str">
            <v/>
          </cell>
        </row>
        <row r="875">
          <cell r="A875" t="str">
            <v/>
          </cell>
        </row>
        <row r="876">
          <cell r="A876" t="str">
            <v/>
          </cell>
        </row>
        <row r="877">
          <cell r="A877" t="str">
            <v/>
          </cell>
        </row>
        <row r="878">
          <cell r="A878" t="str">
            <v/>
          </cell>
        </row>
        <row r="879">
          <cell r="A879" t="str">
            <v/>
          </cell>
        </row>
        <row r="880">
          <cell r="A880" t="str">
            <v/>
          </cell>
        </row>
        <row r="881">
          <cell r="A881" t="str">
            <v/>
          </cell>
        </row>
        <row r="882">
          <cell r="A882" t="str">
            <v/>
          </cell>
        </row>
        <row r="883">
          <cell r="A883" t="str">
            <v/>
          </cell>
        </row>
        <row r="884">
          <cell r="A884" t="str">
            <v/>
          </cell>
        </row>
        <row r="885">
          <cell r="A885" t="str">
            <v/>
          </cell>
        </row>
        <row r="886">
          <cell r="A886" t="str">
            <v/>
          </cell>
        </row>
        <row r="887">
          <cell r="A887" t="str">
            <v/>
          </cell>
        </row>
        <row r="888">
          <cell r="A888" t="str">
            <v/>
          </cell>
        </row>
        <row r="889">
          <cell r="A889" t="str">
            <v/>
          </cell>
        </row>
        <row r="890">
          <cell r="A890" t="str">
            <v/>
          </cell>
        </row>
        <row r="891">
          <cell r="A891" t="str">
            <v/>
          </cell>
        </row>
        <row r="892">
          <cell r="A892" t="str">
            <v/>
          </cell>
        </row>
        <row r="893">
          <cell r="A893" t="str">
            <v/>
          </cell>
        </row>
        <row r="894">
          <cell r="A894" t="str">
            <v/>
          </cell>
        </row>
        <row r="895">
          <cell r="A895" t="str">
            <v/>
          </cell>
        </row>
        <row r="896">
          <cell r="A896" t="str">
            <v/>
          </cell>
        </row>
        <row r="897">
          <cell r="A897" t="str">
            <v/>
          </cell>
        </row>
        <row r="898">
          <cell r="A898" t="str">
            <v/>
          </cell>
        </row>
        <row r="899">
          <cell r="A899" t="str">
            <v/>
          </cell>
        </row>
        <row r="900">
          <cell r="A900" t="str">
            <v/>
          </cell>
        </row>
        <row r="901">
          <cell r="A901" t="str">
            <v/>
          </cell>
        </row>
        <row r="902">
          <cell r="A902" t="str">
            <v/>
          </cell>
        </row>
        <row r="903">
          <cell r="A903" t="str">
            <v/>
          </cell>
        </row>
        <row r="904">
          <cell r="A904" t="str">
            <v/>
          </cell>
        </row>
        <row r="905">
          <cell r="A905" t="str">
            <v/>
          </cell>
        </row>
        <row r="906">
          <cell r="A906" t="str">
            <v/>
          </cell>
        </row>
        <row r="907">
          <cell r="A907" t="str">
            <v/>
          </cell>
        </row>
        <row r="908">
          <cell r="A908" t="str">
            <v/>
          </cell>
        </row>
        <row r="909">
          <cell r="A909" t="str">
            <v/>
          </cell>
        </row>
        <row r="910">
          <cell r="A910" t="str">
            <v/>
          </cell>
        </row>
        <row r="911">
          <cell r="A911" t="str">
            <v/>
          </cell>
        </row>
        <row r="912">
          <cell r="A912" t="str">
            <v/>
          </cell>
        </row>
        <row r="913">
          <cell r="A913" t="str">
            <v/>
          </cell>
        </row>
        <row r="914">
          <cell r="A914" t="str">
            <v/>
          </cell>
        </row>
        <row r="915">
          <cell r="A915" t="str">
            <v/>
          </cell>
        </row>
        <row r="916">
          <cell r="A916" t="str">
            <v/>
          </cell>
        </row>
        <row r="917">
          <cell r="A917" t="str">
            <v/>
          </cell>
        </row>
        <row r="918">
          <cell r="A918" t="str">
            <v/>
          </cell>
        </row>
        <row r="919">
          <cell r="A919" t="str">
            <v/>
          </cell>
        </row>
        <row r="920">
          <cell r="A920" t="str">
            <v/>
          </cell>
        </row>
        <row r="921">
          <cell r="A921" t="str">
            <v/>
          </cell>
        </row>
        <row r="922">
          <cell r="A922" t="str">
            <v/>
          </cell>
        </row>
        <row r="923">
          <cell r="A923" t="str">
            <v/>
          </cell>
        </row>
        <row r="924">
          <cell r="A924" t="str">
            <v/>
          </cell>
        </row>
        <row r="925">
          <cell r="A925" t="str">
            <v/>
          </cell>
        </row>
        <row r="926">
          <cell r="A926" t="str">
            <v/>
          </cell>
        </row>
        <row r="927">
          <cell r="A927" t="str">
            <v/>
          </cell>
        </row>
        <row r="928">
          <cell r="A928" t="str">
            <v/>
          </cell>
        </row>
        <row r="929">
          <cell r="A929" t="str">
            <v/>
          </cell>
        </row>
        <row r="930">
          <cell r="A930" t="str">
            <v/>
          </cell>
        </row>
        <row r="931">
          <cell r="A931" t="str">
            <v/>
          </cell>
        </row>
        <row r="932">
          <cell r="A932" t="str">
            <v/>
          </cell>
        </row>
        <row r="933">
          <cell r="A933" t="str">
            <v/>
          </cell>
        </row>
        <row r="934">
          <cell r="A934" t="str">
            <v/>
          </cell>
        </row>
        <row r="935">
          <cell r="A935" t="str">
            <v/>
          </cell>
        </row>
        <row r="936">
          <cell r="A936" t="str">
            <v/>
          </cell>
        </row>
        <row r="937">
          <cell r="A937" t="str">
            <v/>
          </cell>
        </row>
        <row r="938">
          <cell r="A938" t="str">
            <v/>
          </cell>
        </row>
        <row r="939">
          <cell r="A939" t="str">
            <v/>
          </cell>
        </row>
        <row r="940">
          <cell r="A940" t="str">
            <v/>
          </cell>
        </row>
        <row r="941">
          <cell r="A941" t="str">
            <v/>
          </cell>
        </row>
        <row r="942">
          <cell r="A942" t="str">
            <v/>
          </cell>
        </row>
        <row r="943">
          <cell r="A943" t="str">
            <v/>
          </cell>
        </row>
        <row r="944">
          <cell r="A944" t="str">
            <v/>
          </cell>
        </row>
        <row r="945">
          <cell r="A945" t="str">
            <v/>
          </cell>
        </row>
        <row r="946">
          <cell r="A946" t="str">
            <v/>
          </cell>
        </row>
        <row r="947">
          <cell r="A947" t="str">
            <v/>
          </cell>
        </row>
        <row r="948">
          <cell r="A948" t="str">
            <v/>
          </cell>
        </row>
        <row r="949">
          <cell r="A949" t="str">
            <v/>
          </cell>
        </row>
        <row r="950">
          <cell r="A950" t="str">
            <v/>
          </cell>
        </row>
        <row r="951">
          <cell r="A951" t="str">
            <v/>
          </cell>
        </row>
        <row r="952">
          <cell r="A952" t="str">
            <v/>
          </cell>
        </row>
        <row r="953">
          <cell r="A953" t="str">
            <v/>
          </cell>
        </row>
        <row r="954">
          <cell r="A954" t="str">
            <v/>
          </cell>
        </row>
        <row r="955">
          <cell r="A955" t="str">
            <v/>
          </cell>
        </row>
        <row r="956">
          <cell r="A956" t="str">
            <v/>
          </cell>
        </row>
        <row r="957">
          <cell r="A957" t="str">
            <v/>
          </cell>
        </row>
        <row r="958">
          <cell r="A958" t="str">
            <v/>
          </cell>
        </row>
        <row r="959">
          <cell r="A959" t="str">
            <v/>
          </cell>
        </row>
        <row r="960">
          <cell r="A960" t="str">
            <v/>
          </cell>
        </row>
        <row r="961">
          <cell r="A961" t="str">
            <v/>
          </cell>
        </row>
        <row r="962">
          <cell r="A962" t="str">
            <v/>
          </cell>
        </row>
        <row r="963">
          <cell r="A963" t="str">
            <v/>
          </cell>
        </row>
        <row r="964">
          <cell r="A964" t="str">
            <v/>
          </cell>
        </row>
        <row r="965">
          <cell r="A965" t="str">
            <v/>
          </cell>
        </row>
        <row r="966">
          <cell r="A966" t="str">
            <v/>
          </cell>
        </row>
        <row r="967">
          <cell r="A967" t="str">
            <v/>
          </cell>
        </row>
        <row r="968">
          <cell r="A968" t="str">
            <v/>
          </cell>
        </row>
        <row r="969">
          <cell r="A969" t="str">
            <v/>
          </cell>
        </row>
        <row r="970">
          <cell r="A970" t="str">
            <v/>
          </cell>
        </row>
        <row r="971">
          <cell r="A971" t="str">
            <v/>
          </cell>
        </row>
        <row r="972">
          <cell r="A972" t="str">
            <v/>
          </cell>
        </row>
        <row r="973">
          <cell r="A973" t="str">
            <v/>
          </cell>
        </row>
        <row r="974">
          <cell r="A974" t="str">
            <v/>
          </cell>
        </row>
        <row r="975">
          <cell r="A975" t="str">
            <v/>
          </cell>
        </row>
        <row r="976">
          <cell r="A976" t="str">
            <v/>
          </cell>
        </row>
        <row r="977">
          <cell r="A977" t="str">
            <v/>
          </cell>
        </row>
        <row r="978">
          <cell r="A978" t="str">
            <v/>
          </cell>
        </row>
        <row r="979">
          <cell r="A979" t="str">
            <v/>
          </cell>
        </row>
        <row r="980">
          <cell r="A980" t="str">
            <v/>
          </cell>
        </row>
        <row r="981">
          <cell r="A981" t="str">
            <v/>
          </cell>
        </row>
        <row r="982">
          <cell r="A982" t="str">
            <v/>
          </cell>
        </row>
        <row r="983">
          <cell r="A983" t="str">
            <v/>
          </cell>
        </row>
        <row r="984">
          <cell r="A984" t="str">
            <v/>
          </cell>
        </row>
        <row r="985">
          <cell r="A985" t="str">
            <v/>
          </cell>
        </row>
        <row r="986">
          <cell r="A986" t="str">
            <v/>
          </cell>
        </row>
        <row r="987">
          <cell r="A987" t="str">
            <v/>
          </cell>
        </row>
        <row r="988">
          <cell r="A988" t="str">
            <v/>
          </cell>
        </row>
        <row r="989">
          <cell r="A989" t="str">
            <v/>
          </cell>
        </row>
        <row r="990">
          <cell r="A990" t="str">
            <v/>
          </cell>
        </row>
        <row r="991">
          <cell r="A991" t="str">
            <v/>
          </cell>
        </row>
        <row r="992">
          <cell r="A992" t="str">
            <v/>
          </cell>
        </row>
        <row r="993">
          <cell r="A993" t="str">
            <v/>
          </cell>
        </row>
        <row r="994">
          <cell r="A994" t="str">
            <v/>
          </cell>
        </row>
        <row r="995">
          <cell r="A995" t="str">
            <v/>
          </cell>
        </row>
        <row r="996">
          <cell r="A996" t="str">
            <v/>
          </cell>
        </row>
        <row r="997">
          <cell r="A997" t="str">
            <v/>
          </cell>
        </row>
        <row r="998">
          <cell r="A998" t="str">
            <v/>
          </cell>
        </row>
        <row r="999">
          <cell r="A999" t="str">
            <v/>
          </cell>
        </row>
        <row r="1000">
          <cell r="A1000" t="str">
            <v/>
          </cell>
        </row>
        <row r="1001">
          <cell r="A1001" t="str">
            <v/>
          </cell>
        </row>
        <row r="1002">
          <cell r="A1002" t="str">
            <v/>
          </cell>
        </row>
        <row r="1003">
          <cell r="A1003" t="str">
            <v/>
          </cell>
        </row>
        <row r="1004">
          <cell r="A1004" t="str">
            <v/>
          </cell>
        </row>
        <row r="1005">
          <cell r="A1005" t="str">
            <v/>
          </cell>
        </row>
        <row r="1006">
          <cell r="A1006" t="str">
            <v/>
          </cell>
        </row>
        <row r="1007">
          <cell r="A1007" t="str">
            <v/>
          </cell>
        </row>
        <row r="1008">
          <cell r="A1008" t="str">
            <v/>
          </cell>
        </row>
        <row r="1009">
          <cell r="A1009" t="str">
            <v/>
          </cell>
        </row>
        <row r="1010">
          <cell r="A1010" t="str">
            <v/>
          </cell>
        </row>
        <row r="1011">
          <cell r="A1011" t="str">
            <v/>
          </cell>
        </row>
        <row r="1012">
          <cell r="A1012" t="str">
            <v/>
          </cell>
        </row>
        <row r="1013">
          <cell r="A1013" t="str">
            <v/>
          </cell>
        </row>
        <row r="1014">
          <cell r="A1014" t="str">
            <v/>
          </cell>
        </row>
        <row r="1015">
          <cell r="A1015" t="str">
            <v/>
          </cell>
        </row>
        <row r="1016">
          <cell r="A1016" t="str">
            <v/>
          </cell>
        </row>
        <row r="1017">
          <cell r="A1017" t="str">
            <v/>
          </cell>
        </row>
        <row r="1018">
          <cell r="A1018" t="str">
            <v/>
          </cell>
        </row>
        <row r="1019">
          <cell r="A1019" t="str">
            <v/>
          </cell>
        </row>
        <row r="1020">
          <cell r="A1020" t="str">
            <v/>
          </cell>
        </row>
        <row r="1021">
          <cell r="A1021" t="str">
            <v/>
          </cell>
        </row>
        <row r="1022">
          <cell r="A1022" t="str">
            <v/>
          </cell>
        </row>
        <row r="1023">
          <cell r="A1023" t="str">
            <v/>
          </cell>
        </row>
        <row r="1024">
          <cell r="A1024" t="str">
            <v/>
          </cell>
        </row>
        <row r="1025">
          <cell r="A1025" t="str">
            <v/>
          </cell>
        </row>
        <row r="1026">
          <cell r="A1026" t="str">
            <v/>
          </cell>
        </row>
        <row r="1027">
          <cell r="A1027" t="str">
            <v/>
          </cell>
        </row>
        <row r="1028">
          <cell r="A1028" t="str">
            <v/>
          </cell>
        </row>
        <row r="1029">
          <cell r="A1029" t="str">
            <v/>
          </cell>
        </row>
        <row r="1030">
          <cell r="A1030" t="str">
            <v/>
          </cell>
        </row>
        <row r="1031">
          <cell r="A1031" t="str">
            <v/>
          </cell>
        </row>
        <row r="1032">
          <cell r="A1032" t="str">
            <v/>
          </cell>
        </row>
        <row r="1033">
          <cell r="A1033" t="str">
            <v/>
          </cell>
        </row>
        <row r="1034">
          <cell r="A1034" t="str">
            <v/>
          </cell>
        </row>
        <row r="1035">
          <cell r="A1035" t="str">
            <v/>
          </cell>
        </row>
        <row r="1036">
          <cell r="A1036" t="str">
            <v/>
          </cell>
        </row>
        <row r="1037">
          <cell r="A1037" t="str">
            <v/>
          </cell>
        </row>
        <row r="1038">
          <cell r="A1038" t="str">
            <v/>
          </cell>
        </row>
        <row r="1039">
          <cell r="A1039" t="str">
            <v/>
          </cell>
        </row>
        <row r="1040">
          <cell r="A1040" t="str">
            <v/>
          </cell>
        </row>
        <row r="1041">
          <cell r="A1041" t="str">
            <v/>
          </cell>
        </row>
        <row r="1042">
          <cell r="A1042" t="str">
            <v/>
          </cell>
        </row>
        <row r="1043">
          <cell r="A1043" t="str">
            <v/>
          </cell>
        </row>
        <row r="1044">
          <cell r="A1044" t="str">
            <v/>
          </cell>
        </row>
        <row r="1045">
          <cell r="A1045" t="str">
            <v/>
          </cell>
        </row>
        <row r="1046">
          <cell r="A1046" t="str">
            <v/>
          </cell>
        </row>
        <row r="1047">
          <cell r="A1047" t="str">
            <v/>
          </cell>
        </row>
        <row r="1048">
          <cell r="A1048" t="str">
            <v/>
          </cell>
        </row>
        <row r="1049">
          <cell r="A1049" t="str">
            <v/>
          </cell>
        </row>
        <row r="1050">
          <cell r="A1050" t="str">
            <v/>
          </cell>
        </row>
        <row r="1051">
          <cell r="A1051" t="str">
            <v/>
          </cell>
        </row>
        <row r="1052">
          <cell r="A1052" t="str">
            <v/>
          </cell>
        </row>
        <row r="1053">
          <cell r="A1053" t="str">
            <v/>
          </cell>
        </row>
        <row r="1054">
          <cell r="A1054" t="str">
            <v/>
          </cell>
        </row>
        <row r="1055">
          <cell r="A1055" t="str">
            <v/>
          </cell>
        </row>
        <row r="1056">
          <cell r="A1056" t="str">
            <v/>
          </cell>
        </row>
        <row r="1057">
          <cell r="A1057" t="str">
            <v/>
          </cell>
        </row>
        <row r="1058">
          <cell r="A1058" t="str">
            <v/>
          </cell>
        </row>
        <row r="1059">
          <cell r="A1059" t="str">
            <v/>
          </cell>
        </row>
        <row r="1060">
          <cell r="A1060" t="str">
            <v/>
          </cell>
        </row>
        <row r="1061">
          <cell r="A1061" t="str">
            <v/>
          </cell>
        </row>
        <row r="1062">
          <cell r="A1062" t="str">
            <v/>
          </cell>
        </row>
        <row r="1063">
          <cell r="A1063" t="str">
            <v/>
          </cell>
        </row>
        <row r="1064">
          <cell r="A1064" t="str">
            <v/>
          </cell>
        </row>
        <row r="1065">
          <cell r="A1065" t="str">
            <v/>
          </cell>
        </row>
        <row r="1066">
          <cell r="A1066" t="str">
            <v/>
          </cell>
        </row>
        <row r="1067">
          <cell r="A1067" t="str">
            <v/>
          </cell>
        </row>
        <row r="1068">
          <cell r="A1068" t="str">
            <v/>
          </cell>
        </row>
        <row r="1069">
          <cell r="A1069" t="str">
            <v/>
          </cell>
        </row>
        <row r="1070">
          <cell r="A1070" t="str">
            <v/>
          </cell>
        </row>
        <row r="1071">
          <cell r="A1071" t="str">
            <v/>
          </cell>
        </row>
        <row r="1072">
          <cell r="A1072" t="str">
            <v/>
          </cell>
        </row>
        <row r="1073">
          <cell r="A1073" t="str">
            <v/>
          </cell>
        </row>
        <row r="1074">
          <cell r="A1074" t="str">
            <v/>
          </cell>
        </row>
        <row r="1075">
          <cell r="A1075" t="str">
            <v/>
          </cell>
        </row>
        <row r="1076">
          <cell r="A1076" t="str">
            <v/>
          </cell>
        </row>
        <row r="1077">
          <cell r="A1077" t="str">
            <v/>
          </cell>
        </row>
        <row r="1078">
          <cell r="A1078" t="str">
            <v/>
          </cell>
        </row>
        <row r="1079">
          <cell r="A1079" t="str">
            <v/>
          </cell>
        </row>
        <row r="1080">
          <cell r="A1080" t="str">
            <v/>
          </cell>
        </row>
        <row r="1081">
          <cell r="A1081" t="str">
            <v/>
          </cell>
        </row>
        <row r="1082">
          <cell r="A1082" t="str">
            <v/>
          </cell>
        </row>
        <row r="1083">
          <cell r="A1083" t="str">
            <v/>
          </cell>
        </row>
        <row r="1084">
          <cell r="A1084" t="str">
            <v/>
          </cell>
        </row>
        <row r="1085">
          <cell r="A1085" t="str">
            <v/>
          </cell>
        </row>
        <row r="1086">
          <cell r="A1086" t="str">
            <v/>
          </cell>
        </row>
        <row r="1087">
          <cell r="A1087" t="str">
            <v/>
          </cell>
        </row>
        <row r="1088">
          <cell r="A1088" t="str">
            <v/>
          </cell>
        </row>
        <row r="1089">
          <cell r="A1089" t="str">
            <v/>
          </cell>
        </row>
        <row r="1090">
          <cell r="A1090" t="str">
            <v/>
          </cell>
        </row>
        <row r="1091">
          <cell r="A1091" t="str">
            <v/>
          </cell>
        </row>
        <row r="1092">
          <cell r="A1092" t="str">
            <v/>
          </cell>
        </row>
        <row r="1093">
          <cell r="A1093" t="str">
            <v/>
          </cell>
        </row>
        <row r="1094">
          <cell r="A1094" t="str">
            <v/>
          </cell>
        </row>
        <row r="1095">
          <cell r="A1095" t="str">
            <v/>
          </cell>
        </row>
        <row r="1096">
          <cell r="A1096" t="str">
            <v/>
          </cell>
        </row>
        <row r="1097">
          <cell r="A1097" t="str">
            <v/>
          </cell>
        </row>
        <row r="1098">
          <cell r="A1098" t="str">
            <v/>
          </cell>
        </row>
        <row r="1099">
          <cell r="A1099" t="str">
            <v/>
          </cell>
        </row>
        <row r="1100">
          <cell r="A1100" t="str">
            <v/>
          </cell>
        </row>
        <row r="1101">
          <cell r="A1101" t="str">
            <v/>
          </cell>
        </row>
        <row r="1102">
          <cell r="A1102" t="str">
            <v/>
          </cell>
        </row>
        <row r="1103">
          <cell r="A1103" t="str">
            <v/>
          </cell>
        </row>
        <row r="1104">
          <cell r="A1104" t="str">
            <v/>
          </cell>
        </row>
        <row r="1105">
          <cell r="A1105" t="str">
            <v/>
          </cell>
        </row>
        <row r="1106">
          <cell r="A1106" t="str">
            <v/>
          </cell>
        </row>
        <row r="1107">
          <cell r="A1107" t="str">
            <v/>
          </cell>
        </row>
        <row r="1108">
          <cell r="A1108" t="str">
            <v/>
          </cell>
        </row>
        <row r="1109">
          <cell r="A1109" t="str">
            <v/>
          </cell>
        </row>
        <row r="1110">
          <cell r="A1110" t="str">
            <v/>
          </cell>
        </row>
        <row r="1111">
          <cell r="A1111" t="str">
            <v/>
          </cell>
        </row>
        <row r="1112">
          <cell r="A1112" t="str">
            <v/>
          </cell>
        </row>
        <row r="1113">
          <cell r="A1113" t="str">
            <v/>
          </cell>
        </row>
        <row r="1114">
          <cell r="A1114" t="str">
            <v/>
          </cell>
        </row>
        <row r="1115">
          <cell r="A1115" t="str">
            <v/>
          </cell>
        </row>
        <row r="1116">
          <cell r="A1116" t="str">
            <v/>
          </cell>
        </row>
        <row r="1117">
          <cell r="A1117" t="str">
            <v/>
          </cell>
        </row>
        <row r="1118">
          <cell r="A1118" t="str">
            <v/>
          </cell>
        </row>
        <row r="1119">
          <cell r="A1119" t="str">
            <v/>
          </cell>
        </row>
        <row r="1120">
          <cell r="A1120" t="str">
            <v/>
          </cell>
        </row>
        <row r="1121">
          <cell r="A1121" t="str">
            <v/>
          </cell>
        </row>
        <row r="1122">
          <cell r="A1122" t="str">
            <v/>
          </cell>
        </row>
        <row r="1123">
          <cell r="A1123" t="str">
            <v/>
          </cell>
        </row>
        <row r="1124">
          <cell r="A1124" t="str">
            <v/>
          </cell>
        </row>
        <row r="1125">
          <cell r="A1125" t="str">
            <v/>
          </cell>
        </row>
        <row r="1126">
          <cell r="A1126" t="str">
            <v/>
          </cell>
        </row>
        <row r="1127">
          <cell r="A1127" t="str">
            <v/>
          </cell>
        </row>
        <row r="1128">
          <cell r="A1128" t="str">
            <v/>
          </cell>
        </row>
        <row r="1129">
          <cell r="A1129" t="str">
            <v/>
          </cell>
        </row>
        <row r="1130">
          <cell r="A1130" t="str">
            <v/>
          </cell>
        </row>
        <row r="1131">
          <cell r="A1131" t="str">
            <v/>
          </cell>
        </row>
        <row r="1132">
          <cell r="A1132" t="str">
            <v/>
          </cell>
        </row>
        <row r="1133">
          <cell r="A1133" t="str">
            <v/>
          </cell>
        </row>
        <row r="1134">
          <cell r="A1134" t="str">
            <v/>
          </cell>
        </row>
        <row r="1135">
          <cell r="A1135" t="str">
            <v/>
          </cell>
        </row>
        <row r="1136">
          <cell r="A1136" t="str">
            <v/>
          </cell>
        </row>
        <row r="1137">
          <cell r="A1137" t="str">
            <v/>
          </cell>
        </row>
        <row r="1138">
          <cell r="A1138" t="str">
            <v/>
          </cell>
        </row>
        <row r="1139">
          <cell r="A1139" t="str">
            <v/>
          </cell>
        </row>
        <row r="1140">
          <cell r="A1140" t="str">
            <v/>
          </cell>
        </row>
        <row r="1141">
          <cell r="A1141" t="str">
            <v/>
          </cell>
        </row>
        <row r="1142">
          <cell r="A1142" t="str">
            <v/>
          </cell>
        </row>
        <row r="1143">
          <cell r="A1143" t="str">
            <v/>
          </cell>
        </row>
        <row r="1144">
          <cell r="A1144" t="str">
            <v/>
          </cell>
        </row>
        <row r="1145">
          <cell r="A1145" t="str">
            <v/>
          </cell>
        </row>
        <row r="1146">
          <cell r="A1146" t="str">
            <v/>
          </cell>
        </row>
        <row r="1147">
          <cell r="A1147" t="str">
            <v/>
          </cell>
        </row>
        <row r="1148">
          <cell r="A1148" t="str">
            <v/>
          </cell>
        </row>
        <row r="1149">
          <cell r="A1149" t="str">
            <v/>
          </cell>
        </row>
        <row r="1150">
          <cell r="A1150" t="str">
            <v/>
          </cell>
        </row>
        <row r="1151">
          <cell r="A1151" t="str">
            <v/>
          </cell>
        </row>
        <row r="1152">
          <cell r="A1152" t="str">
            <v/>
          </cell>
        </row>
        <row r="1153">
          <cell r="A1153" t="str">
            <v/>
          </cell>
        </row>
        <row r="1154">
          <cell r="A1154" t="str">
            <v/>
          </cell>
        </row>
        <row r="1155">
          <cell r="A1155" t="str">
            <v/>
          </cell>
        </row>
        <row r="1156">
          <cell r="A1156" t="str">
            <v/>
          </cell>
        </row>
        <row r="1157">
          <cell r="A1157" t="str">
            <v/>
          </cell>
        </row>
        <row r="1158">
          <cell r="A1158" t="str">
            <v/>
          </cell>
        </row>
        <row r="1159">
          <cell r="A1159" t="str">
            <v/>
          </cell>
        </row>
        <row r="1160">
          <cell r="A1160" t="str">
            <v/>
          </cell>
        </row>
        <row r="1161">
          <cell r="A1161" t="str">
            <v/>
          </cell>
        </row>
        <row r="1162">
          <cell r="A1162" t="str">
            <v/>
          </cell>
        </row>
        <row r="1163">
          <cell r="A1163" t="str">
            <v/>
          </cell>
        </row>
        <row r="1164">
          <cell r="A1164" t="str">
            <v/>
          </cell>
        </row>
        <row r="1165">
          <cell r="A1165" t="str">
            <v/>
          </cell>
        </row>
        <row r="1166">
          <cell r="A1166" t="str">
            <v/>
          </cell>
        </row>
        <row r="1167">
          <cell r="A1167" t="str">
            <v/>
          </cell>
        </row>
        <row r="1168">
          <cell r="A1168" t="str">
            <v/>
          </cell>
        </row>
        <row r="1169">
          <cell r="A1169" t="str">
            <v/>
          </cell>
        </row>
        <row r="1170">
          <cell r="A1170" t="str">
            <v/>
          </cell>
        </row>
        <row r="1171">
          <cell r="A1171" t="str">
            <v/>
          </cell>
        </row>
        <row r="1172">
          <cell r="A1172" t="str">
            <v/>
          </cell>
        </row>
        <row r="1173">
          <cell r="A1173" t="str">
            <v/>
          </cell>
        </row>
        <row r="1174">
          <cell r="A1174" t="str">
            <v/>
          </cell>
        </row>
        <row r="1175">
          <cell r="A1175" t="str">
            <v/>
          </cell>
        </row>
        <row r="1176">
          <cell r="A1176" t="str">
            <v/>
          </cell>
        </row>
        <row r="1177">
          <cell r="A1177" t="str">
            <v/>
          </cell>
        </row>
        <row r="1178">
          <cell r="A1178" t="str">
            <v/>
          </cell>
        </row>
        <row r="1179">
          <cell r="A1179" t="str">
            <v/>
          </cell>
        </row>
        <row r="1180">
          <cell r="A1180" t="str">
            <v/>
          </cell>
        </row>
        <row r="1181">
          <cell r="A1181" t="str">
            <v/>
          </cell>
        </row>
        <row r="1182">
          <cell r="A1182" t="str">
            <v/>
          </cell>
        </row>
        <row r="1183">
          <cell r="A1183" t="str">
            <v/>
          </cell>
        </row>
        <row r="1184">
          <cell r="A1184" t="str">
            <v/>
          </cell>
        </row>
        <row r="1185">
          <cell r="A1185" t="str">
            <v/>
          </cell>
        </row>
        <row r="1186">
          <cell r="A1186" t="str">
            <v/>
          </cell>
        </row>
        <row r="1187">
          <cell r="A1187" t="str">
            <v/>
          </cell>
        </row>
        <row r="1188">
          <cell r="A1188" t="str">
            <v/>
          </cell>
        </row>
        <row r="1189">
          <cell r="A1189" t="str">
            <v/>
          </cell>
        </row>
        <row r="1190">
          <cell r="A1190" t="str">
            <v/>
          </cell>
        </row>
        <row r="1191">
          <cell r="A1191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dbetaling af ferie"/>
      <sheetName val="Udbetaling af 6. ferieuge"/>
      <sheetName val="Udbetaling af 5. ferieuge"/>
      <sheetName val="Ferie på forskud"/>
      <sheetName val="Feriekort på forskud (YL)"/>
      <sheetName val="Overførsel af ferie"/>
      <sheetName val="Overfør. af ferie på feriekort"/>
      <sheetName val="Feriehindring"/>
      <sheetName val=" område"/>
      <sheetName val="Ark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A3" t="str">
            <v>Sygdom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38.vsdx"/><Relationship Id="rId3" Type="http://schemas.openxmlformats.org/officeDocument/2006/relationships/vmlDrawing" Target="../drawings/vmlDrawing8.vml"/><Relationship Id="rId7" Type="http://schemas.openxmlformats.org/officeDocument/2006/relationships/image" Target="../media/image3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6" Type="http://schemas.openxmlformats.org/officeDocument/2006/relationships/package" Target="../embeddings/Microsoft_Visio_Drawing37.vsdx"/><Relationship Id="rId11" Type="http://schemas.openxmlformats.org/officeDocument/2006/relationships/comments" Target="../comments8.xml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39.vsdx"/><Relationship Id="rId4" Type="http://schemas.openxmlformats.org/officeDocument/2006/relationships/package" Target="../embeddings/Microsoft_Visio_Drawing36.vsdx"/><Relationship Id="rId9" Type="http://schemas.openxmlformats.org/officeDocument/2006/relationships/image" Target="../media/image5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42.vsdx"/><Relationship Id="rId3" Type="http://schemas.openxmlformats.org/officeDocument/2006/relationships/vmlDrawing" Target="../drawings/vmlDrawing9.vml"/><Relationship Id="rId7" Type="http://schemas.openxmlformats.org/officeDocument/2006/relationships/image" Target="../media/image3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6" Type="http://schemas.openxmlformats.org/officeDocument/2006/relationships/package" Target="../embeddings/Microsoft_Visio_Drawing41.vsdx"/><Relationship Id="rId11" Type="http://schemas.openxmlformats.org/officeDocument/2006/relationships/comments" Target="../comments9.xml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43.vsdx"/><Relationship Id="rId4" Type="http://schemas.openxmlformats.org/officeDocument/2006/relationships/package" Target="../embeddings/Microsoft_Visio_Drawing40.vsdx"/><Relationship Id="rId9" Type="http://schemas.openxmlformats.org/officeDocument/2006/relationships/image" Target="../media/image5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0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4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package" Target="../embeddings/Microsoft_Visio_Drawing45.vsdx"/><Relationship Id="rId5" Type="http://schemas.openxmlformats.org/officeDocument/2006/relationships/image" Target="../media/image2.emf"/><Relationship Id="rId4" Type="http://schemas.openxmlformats.org/officeDocument/2006/relationships/package" Target="../embeddings/Microsoft_Visio_Drawing44.vsdx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mailto:khr-loen-team1@regionsjaelland.dk" TargetMode="External"/><Relationship Id="rId21" Type="http://schemas.openxmlformats.org/officeDocument/2006/relationships/hyperlink" Target="mailto:khr-loen-team5@regionsjaelland.dk" TargetMode="External"/><Relationship Id="rId42" Type="http://schemas.openxmlformats.org/officeDocument/2006/relationships/hyperlink" Target="mailto:khr-loen-team1@regionsjaelland.dk" TargetMode="External"/><Relationship Id="rId63" Type="http://schemas.openxmlformats.org/officeDocument/2006/relationships/hyperlink" Target="mailto:khr-loen-team1@regionsjaelland.dk" TargetMode="External"/><Relationship Id="rId84" Type="http://schemas.openxmlformats.org/officeDocument/2006/relationships/hyperlink" Target="mailto:khr-loen-team5@regionsjaelland.dk" TargetMode="External"/><Relationship Id="rId138" Type="http://schemas.openxmlformats.org/officeDocument/2006/relationships/hyperlink" Target="mailto:kd@regionsjaelland.dk" TargetMode="External"/><Relationship Id="rId159" Type="http://schemas.openxmlformats.org/officeDocument/2006/relationships/hyperlink" Target="mailto:khr-loen-team4@regionsjaelland.dk" TargetMode="External"/><Relationship Id="rId170" Type="http://schemas.openxmlformats.org/officeDocument/2006/relationships/hyperlink" Target="mailto:khr-loen-team4@regionsjaelland.dk" TargetMode="External"/><Relationship Id="rId191" Type="http://schemas.openxmlformats.org/officeDocument/2006/relationships/hyperlink" Target="mailto:khr-loen-team6@regionsjaelland.dk" TargetMode="External"/><Relationship Id="rId205" Type="http://schemas.openxmlformats.org/officeDocument/2006/relationships/hyperlink" Target="mailto:khr-loen-team6@regionsjaelland.dk" TargetMode="External"/><Relationship Id="rId107" Type="http://schemas.openxmlformats.org/officeDocument/2006/relationships/hyperlink" Target="mailto:khr-loen-team1@regionsjaelland.dk" TargetMode="External"/><Relationship Id="rId11" Type="http://schemas.openxmlformats.org/officeDocument/2006/relationships/hyperlink" Target="mailto:khr-loen-team1@regionsjaelland.dk" TargetMode="External"/><Relationship Id="rId32" Type="http://schemas.openxmlformats.org/officeDocument/2006/relationships/hyperlink" Target="mailto:khr-loen-team1@regionsjaelland.dk" TargetMode="External"/><Relationship Id="rId53" Type="http://schemas.openxmlformats.org/officeDocument/2006/relationships/hyperlink" Target="mailto:khr-loen-team1@regionsjaelland.dk" TargetMode="External"/><Relationship Id="rId74" Type="http://schemas.openxmlformats.org/officeDocument/2006/relationships/hyperlink" Target="mailto:khr-loen-team1@regionsjaelland.dk" TargetMode="External"/><Relationship Id="rId128" Type="http://schemas.openxmlformats.org/officeDocument/2006/relationships/hyperlink" Target="mailto:khr-loen-team1@regionsjaelland.dk" TargetMode="External"/><Relationship Id="rId149" Type="http://schemas.openxmlformats.org/officeDocument/2006/relationships/hyperlink" Target="mailto:khr-loen-team8@regionsjaelland.dk" TargetMode="External"/><Relationship Id="rId5" Type="http://schemas.openxmlformats.org/officeDocument/2006/relationships/hyperlink" Target="mailto:khr-loen-team1@regionsjaelland.dk" TargetMode="External"/><Relationship Id="rId95" Type="http://schemas.openxmlformats.org/officeDocument/2006/relationships/hyperlink" Target="mailto:khr-loen-team1@regionsjaelland.dk" TargetMode="External"/><Relationship Id="rId160" Type="http://schemas.openxmlformats.org/officeDocument/2006/relationships/hyperlink" Target="mailto:khr-loen-team8@regionsjaelland.dk" TargetMode="External"/><Relationship Id="rId181" Type="http://schemas.openxmlformats.org/officeDocument/2006/relationships/hyperlink" Target="mailto:khr-loen-team6@regionsjaelland.dk" TargetMode="External"/><Relationship Id="rId216" Type="http://schemas.openxmlformats.org/officeDocument/2006/relationships/printerSettings" Target="../printerSettings/printerSettings13.bin"/><Relationship Id="rId22" Type="http://schemas.openxmlformats.org/officeDocument/2006/relationships/hyperlink" Target="mailto:khr-loen-team5@regionsjaelland.dk" TargetMode="External"/><Relationship Id="rId43" Type="http://schemas.openxmlformats.org/officeDocument/2006/relationships/hyperlink" Target="mailto:khr-loen-team1@regionsjaelland.dk" TargetMode="External"/><Relationship Id="rId64" Type="http://schemas.openxmlformats.org/officeDocument/2006/relationships/hyperlink" Target="mailto:khr-loen-team1@regionsjaelland.dk" TargetMode="External"/><Relationship Id="rId118" Type="http://schemas.openxmlformats.org/officeDocument/2006/relationships/hyperlink" Target="mailto:khr-loen-team1@regionsjaelland.dk" TargetMode="External"/><Relationship Id="rId139" Type="http://schemas.openxmlformats.org/officeDocument/2006/relationships/hyperlink" Target="mailto:kd@regionsjaelland.dk" TargetMode="External"/><Relationship Id="rId85" Type="http://schemas.openxmlformats.org/officeDocument/2006/relationships/hyperlink" Target="mailto:khr-loen-team1@regionsjaelland.dk" TargetMode="External"/><Relationship Id="rId150" Type="http://schemas.openxmlformats.org/officeDocument/2006/relationships/hyperlink" Target="mailto:khr-loen-team8@regionsjaelland.dk" TargetMode="External"/><Relationship Id="rId171" Type="http://schemas.openxmlformats.org/officeDocument/2006/relationships/hyperlink" Target="mailto:khr-loen-team4@regionsjaelland.dk" TargetMode="External"/><Relationship Id="rId192" Type="http://schemas.openxmlformats.org/officeDocument/2006/relationships/hyperlink" Target="mailto:khr-loen-team6@regionsjaelland.dk" TargetMode="External"/><Relationship Id="rId206" Type="http://schemas.openxmlformats.org/officeDocument/2006/relationships/hyperlink" Target="mailto:khr-loen-team6@regionsjaelland.dk" TargetMode="External"/><Relationship Id="rId12" Type="http://schemas.openxmlformats.org/officeDocument/2006/relationships/hyperlink" Target="mailto:khr-loen-team1@regionsjaelland.dk" TargetMode="External"/><Relationship Id="rId33" Type="http://schemas.openxmlformats.org/officeDocument/2006/relationships/hyperlink" Target="mailto:khr-loen-team1@regionsjaelland.dk" TargetMode="External"/><Relationship Id="rId108" Type="http://schemas.openxmlformats.org/officeDocument/2006/relationships/hyperlink" Target="mailto:khr-loen-team1@regionsjaelland.dk" TargetMode="External"/><Relationship Id="rId129" Type="http://schemas.openxmlformats.org/officeDocument/2006/relationships/hyperlink" Target="mailto:khr-loen-team1@regionsjaelland.dk" TargetMode="External"/><Relationship Id="rId54" Type="http://schemas.openxmlformats.org/officeDocument/2006/relationships/hyperlink" Target="mailto:khr-loen-team1@regionsjaelland.dk" TargetMode="External"/><Relationship Id="rId75" Type="http://schemas.openxmlformats.org/officeDocument/2006/relationships/hyperlink" Target="mailto:khr-loen-team2@regionsjaelland.dk" TargetMode="External"/><Relationship Id="rId96" Type="http://schemas.openxmlformats.org/officeDocument/2006/relationships/hyperlink" Target="mailto:khr-loen-team1@regionsjaelland.dk" TargetMode="External"/><Relationship Id="rId140" Type="http://schemas.openxmlformats.org/officeDocument/2006/relationships/hyperlink" Target="mailto:kd@regionsjaelland.dk" TargetMode="External"/><Relationship Id="rId161" Type="http://schemas.openxmlformats.org/officeDocument/2006/relationships/hyperlink" Target="mailto:khr-loen-team4@regionsjaelland.dk" TargetMode="External"/><Relationship Id="rId182" Type="http://schemas.openxmlformats.org/officeDocument/2006/relationships/hyperlink" Target="mailto:khr-loen-team6@regionsjaelland.dk" TargetMode="External"/><Relationship Id="rId6" Type="http://schemas.openxmlformats.org/officeDocument/2006/relationships/hyperlink" Target="mailto:khr-loen-team1@regionsjaelland.dk" TargetMode="External"/><Relationship Id="rId23" Type="http://schemas.openxmlformats.org/officeDocument/2006/relationships/hyperlink" Target="mailto:khr-loen-team5@regionsjaelland.dk" TargetMode="External"/><Relationship Id="rId119" Type="http://schemas.openxmlformats.org/officeDocument/2006/relationships/hyperlink" Target="mailto:khr-loen-team2@regionsjaelland.dk" TargetMode="External"/><Relationship Id="rId44" Type="http://schemas.openxmlformats.org/officeDocument/2006/relationships/hyperlink" Target="mailto:khr-loen-team5@regionsjaelland.dk" TargetMode="External"/><Relationship Id="rId65" Type="http://schemas.openxmlformats.org/officeDocument/2006/relationships/hyperlink" Target="mailto:khr-loen-team1@regionsjaelland.dk" TargetMode="External"/><Relationship Id="rId86" Type="http://schemas.openxmlformats.org/officeDocument/2006/relationships/hyperlink" Target="mailto:khr-loen-team1@regionsjaelland.dk" TargetMode="External"/><Relationship Id="rId130" Type="http://schemas.openxmlformats.org/officeDocument/2006/relationships/hyperlink" Target="mailto:khr-loen-team1@regionsjaelland.dk" TargetMode="External"/><Relationship Id="rId151" Type="http://schemas.openxmlformats.org/officeDocument/2006/relationships/hyperlink" Target="mailto:khr-loen-team8@regionsjaelland.dk" TargetMode="External"/><Relationship Id="rId172" Type="http://schemas.openxmlformats.org/officeDocument/2006/relationships/hyperlink" Target="mailto:khr-loen-team4@regionsjaelland.dk" TargetMode="External"/><Relationship Id="rId193" Type="http://schemas.openxmlformats.org/officeDocument/2006/relationships/hyperlink" Target="mailto:khr-loen-team6@regionsjaelland.dk" TargetMode="External"/><Relationship Id="rId207" Type="http://schemas.openxmlformats.org/officeDocument/2006/relationships/hyperlink" Target="mailto:khr-loen-team6@regionsjaelland.dk" TargetMode="External"/><Relationship Id="rId13" Type="http://schemas.openxmlformats.org/officeDocument/2006/relationships/hyperlink" Target="mailto:khr-loen-team1@regionsjaelland.dk" TargetMode="External"/><Relationship Id="rId109" Type="http://schemas.openxmlformats.org/officeDocument/2006/relationships/hyperlink" Target="mailto:khr-loen-team1@regionsjaelland.dk" TargetMode="External"/><Relationship Id="rId34" Type="http://schemas.openxmlformats.org/officeDocument/2006/relationships/hyperlink" Target="mailto:khr-loen-team1@regionsjaelland.dk" TargetMode="External"/><Relationship Id="rId55" Type="http://schemas.openxmlformats.org/officeDocument/2006/relationships/hyperlink" Target="mailto:khr-loen-team1@regionsjaelland.dk" TargetMode="External"/><Relationship Id="rId76" Type="http://schemas.openxmlformats.org/officeDocument/2006/relationships/hyperlink" Target="mailto:khr-loen-team2@regionsjaelland.dk" TargetMode="External"/><Relationship Id="rId97" Type="http://schemas.openxmlformats.org/officeDocument/2006/relationships/hyperlink" Target="mailto:khr-loen-team5@regionsjaelland.dk" TargetMode="External"/><Relationship Id="rId120" Type="http://schemas.openxmlformats.org/officeDocument/2006/relationships/hyperlink" Target="mailto:khr-loen-team1@regionsjaelland.dk" TargetMode="External"/><Relationship Id="rId141" Type="http://schemas.openxmlformats.org/officeDocument/2006/relationships/hyperlink" Target="mailto:kd@regionsjaelland.dk" TargetMode="External"/><Relationship Id="rId7" Type="http://schemas.openxmlformats.org/officeDocument/2006/relationships/hyperlink" Target="mailto:khr-loen-team1@regionsjaelland.dk" TargetMode="External"/><Relationship Id="rId162" Type="http://schemas.openxmlformats.org/officeDocument/2006/relationships/hyperlink" Target="mailto:khr-loen-team4@regionsjaelland.dk" TargetMode="External"/><Relationship Id="rId183" Type="http://schemas.openxmlformats.org/officeDocument/2006/relationships/hyperlink" Target="mailto:khr-loen-team6@regionsjaelland.dk" TargetMode="External"/><Relationship Id="rId24" Type="http://schemas.openxmlformats.org/officeDocument/2006/relationships/hyperlink" Target="mailto:khr-loen-team5@regionsjaelland.dk" TargetMode="External"/><Relationship Id="rId45" Type="http://schemas.openxmlformats.org/officeDocument/2006/relationships/hyperlink" Target="mailto:khr-loen-team5@regionsjaelland.dk" TargetMode="External"/><Relationship Id="rId66" Type="http://schemas.openxmlformats.org/officeDocument/2006/relationships/hyperlink" Target="mailto:khr-loen-team1@regionsjaelland.dk" TargetMode="External"/><Relationship Id="rId87" Type="http://schemas.openxmlformats.org/officeDocument/2006/relationships/hyperlink" Target="mailto:khr-loen-team1@regionsjaelland.dk" TargetMode="External"/><Relationship Id="rId110" Type="http://schemas.openxmlformats.org/officeDocument/2006/relationships/hyperlink" Target="mailto:khr-loen-team5@regionsjaelland.dk" TargetMode="External"/><Relationship Id="rId131" Type="http://schemas.openxmlformats.org/officeDocument/2006/relationships/hyperlink" Target="mailto:khr-loen-team1@regionsjaelland.dk" TargetMode="External"/><Relationship Id="rId152" Type="http://schemas.openxmlformats.org/officeDocument/2006/relationships/hyperlink" Target="mailto:khr-loen-team8@regionsjaelland.dk" TargetMode="External"/><Relationship Id="rId173" Type="http://schemas.openxmlformats.org/officeDocument/2006/relationships/hyperlink" Target="mailto:khr-loen-team4@regionsjaelland.dk" TargetMode="External"/><Relationship Id="rId194" Type="http://schemas.openxmlformats.org/officeDocument/2006/relationships/hyperlink" Target="mailto:khr-loen-team6@regionsjaelland.dk" TargetMode="External"/><Relationship Id="rId208" Type="http://schemas.openxmlformats.org/officeDocument/2006/relationships/hyperlink" Target="mailto:khr-loen-team6@regionsjaelland.dk" TargetMode="External"/><Relationship Id="rId19" Type="http://schemas.openxmlformats.org/officeDocument/2006/relationships/hyperlink" Target="mailto:khr-loen-team1@regionsjaelland.dk" TargetMode="External"/><Relationship Id="rId14" Type="http://schemas.openxmlformats.org/officeDocument/2006/relationships/hyperlink" Target="mailto:khr-loen-team1@regionsjaelland.dk" TargetMode="External"/><Relationship Id="rId30" Type="http://schemas.openxmlformats.org/officeDocument/2006/relationships/hyperlink" Target="mailto:khr-loen-team1@regionsjaelland.dk" TargetMode="External"/><Relationship Id="rId35" Type="http://schemas.openxmlformats.org/officeDocument/2006/relationships/hyperlink" Target="mailto:khr-loen-team1@regionsjaelland.dk" TargetMode="External"/><Relationship Id="rId56" Type="http://schemas.openxmlformats.org/officeDocument/2006/relationships/hyperlink" Target="mailto:khr-loen-team1@regionsjaelland.dk" TargetMode="External"/><Relationship Id="rId77" Type="http://schemas.openxmlformats.org/officeDocument/2006/relationships/hyperlink" Target="mailto:khr-loen-team2@regionsjaelland.dk" TargetMode="External"/><Relationship Id="rId100" Type="http://schemas.openxmlformats.org/officeDocument/2006/relationships/hyperlink" Target="mailto:khr-loen-team1@regionsjaelland.dk" TargetMode="External"/><Relationship Id="rId105" Type="http://schemas.openxmlformats.org/officeDocument/2006/relationships/hyperlink" Target="mailto:khr-loen-team1@regionsjaelland.dk" TargetMode="External"/><Relationship Id="rId126" Type="http://schemas.openxmlformats.org/officeDocument/2006/relationships/hyperlink" Target="mailto:khr-loen-team1@regionsjaelland.dk" TargetMode="External"/><Relationship Id="rId147" Type="http://schemas.openxmlformats.org/officeDocument/2006/relationships/hyperlink" Target="mailto:khr-loen-team8@regionsjaelland.dk" TargetMode="External"/><Relationship Id="rId168" Type="http://schemas.openxmlformats.org/officeDocument/2006/relationships/hyperlink" Target="mailto:khr-loen-team8@regionsjaelland.dk" TargetMode="External"/><Relationship Id="rId8" Type="http://schemas.openxmlformats.org/officeDocument/2006/relationships/hyperlink" Target="mailto:khr-loen-team1@regionsjaelland.dk" TargetMode="External"/><Relationship Id="rId51" Type="http://schemas.openxmlformats.org/officeDocument/2006/relationships/hyperlink" Target="mailto:khr-loen-team1@regionsjaelland.dk" TargetMode="External"/><Relationship Id="rId72" Type="http://schemas.openxmlformats.org/officeDocument/2006/relationships/hyperlink" Target="mailto:khr-loen-team1@regionsjaelland.dk" TargetMode="External"/><Relationship Id="rId93" Type="http://schemas.openxmlformats.org/officeDocument/2006/relationships/hyperlink" Target="mailto:khr-loen-team2@regionsjaelland.dk" TargetMode="External"/><Relationship Id="rId98" Type="http://schemas.openxmlformats.org/officeDocument/2006/relationships/hyperlink" Target="mailto:khr-loen-team1@regionsjaelland.dk" TargetMode="External"/><Relationship Id="rId121" Type="http://schemas.openxmlformats.org/officeDocument/2006/relationships/hyperlink" Target="mailto:khr-loen-team1@regionsjaelland.dk" TargetMode="External"/><Relationship Id="rId142" Type="http://schemas.openxmlformats.org/officeDocument/2006/relationships/hyperlink" Target="mailto:khr-loen-team8@regionsjaelland.dk" TargetMode="External"/><Relationship Id="rId163" Type="http://schemas.openxmlformats.org/officeDocument/2006/relationships/hyperlink" Target="mailto:khr-loen-team8@regionsjaelland.dk" TargetMode="External"/><Relationship Id="rId184" Type="http://schemas.openxmlformats.org/officeDocument/2006/relationships/hyperlink" Target="mailto:khr-loen-team6@regionsjaelland.dk" TargetMode="External"/><Relationship Id="rId189" Type="http://schemas.openxmlformats.org/officeDocument/2006/relationships/hyperlink" Target="mailto:khr-loen-team6@regionsjaelland.dk" TargetMode="External"/><Relationship Id="rId3" Type="http://schemas.openxmlformats.org/officeDocument/2006/relationships/hyperlink" Target="mailto:khr-loen-team1@regionsjaelland.dk" TargetMode="External"/><Relationship Id="rId214" Type="http://schemas.openxmlformats.org/officeDocument/2006/relationships/hyperlink" Target="mailto:khr-loen-team1@regionsjaelland.dk" TargetMode="External"/><Relationship Id="rId25" Type="http://schemas.openxmlformats.org/officeDocument/2006/relationships/hyperlink" Target="mailto:khr-loen-team5@regionsjaelland.dk" TargetMode="External"/><Relationship Id="rId46" Type="http://schemas.openxmlformats.org/officeDocument/2006/relationships/hyperlink" Target="mailto:khr-loen-team5@regionsjaelland.dk" TargetMode="External"/><Relationship Id="rId67" Type="http://schemas.openxmlformats.org/officeDocument/2006/relationships/hyperlink" Target="mailto:khr-loen-team1@regionsjaelland.dk" TargetMode="External"/><Relationship Id="rId116" Type="http://schemas.openxmlformats.org/officeDocument/2006/relationships/hyperlink" Target="mailto:khr-loen-team1@regionsjaelland.dk" TargetMode="External"/><Relationship Id="rId137" Type="http://schemas.openxmlformats.org/officeDocument/2006/relationships/hyperlink" Target="mailto:kd@regionsjaelland.dk" TargetMode="External"/><Relationship Id="rId158" Type="http://schemas.openxmlformats.org/officeDocument/2006/relationships/hyperlink" Target="mailto:khr-loen-team4@regionsjaelland.dk" TargetMode="External"/><Relationship Id="rId20" Type="http://schemas.openxmlformats.org/officeDocument/2006/relationships/hyperlink" Target="mailto:khr-loen-team5@regionsjaelland.dk" TargetMode="External"/><Relationship Id="rId41" Type="http://schemas.openxmlformats.org/officeDocument/2006/relationships/hyperlink" Target="mailto:khr-loen-team1@regionsjaelland.dk" TargetMode="External"/><Relationship Id="rId62" Type="http://schemas.openxmlformats.org/officeDocument/2006/relationships/hyperlink" Target="mailto:khr-loen-team1@regionsjaelland.dk" TargetMode="External"/><Relationship Id="rId83" Type="http://schemas.openxmlformats.org/officeDocument/2006/relationships/hyperlink" Target="mailto:khr-loen-team1@regionsjaelland.dk" TargetMode="External"/><Relationship Id="rId88" Type="http://schemas.openxmlformats.org/officeDocument/2006/relationships/hyperlink" Target="mailto:khr-loen-team5@regionsjaelland.dk" TargetMode="External"/><Relationship Id="rId111" Type="http://schemas.openxmlformats.org/officeDocument/2006/relationships/hyperlink" Target="mailto:khr-loen-team1@regionsjaelland.dk" TargetMode="External"/><Relationship Id="rId132" Type="http://schemas.openxmlformats.org/officeDocument/2006/relationships/hyperlink" Target="mailto:khr-loen-team2@regionsjaelland.dk" TargetMode="External"/><Relationship Id="rId153" Type="http://schemas.openxmlformats.org/officeDocument/2006/relationships/hyperlink" Target="mailto:khr-loen-team8@regionsjaelland.dk" TargetMode="External"/><Relationship Id="rId174" Type="http://schemas.openxmlformats.org/officeDocument/2006/relationships/hyperlink" Target="mailto:khr-loen-team8@regionsjaelland.dk" TargetMode="External"/><Relationship Id="rId179" Type="http://schemas.openxmlformats.org/officeDocument/2006/relationships/hyperlink" Target="mailto:khr-loen-team6@regionsjaelland.dk" TargetMode="External"/><Relationship Id="rId195" Type="http://schemas.openxmlformats.org/officeDocument/2006/relationships/hyperlink" Target="mailto:khr-loen-team6@regionsjaelland.dk" TargetMode="External"/><Relationship Id="rId209" Type="http://schemas.openxmlformats.org/officeDocument/2006/relationships/hyperlink" Target="mailto:khr-loen-team6@regionsjaelland.dk" TargetMode="External"/><Relationship Id="rId190" Type="http://schemas.openxmlformats.org/officeDocument/2006/relationships/hyperlink" Target="mailto:khr-loen-team6@regionsjaelland.dk" TargetMode="External"/><Relationship Id="rId204" Type="http://schemas.openxmlformats.org/officeDocument/2006/relationships/hyperlink" Target="mailto:khr-loen-team7@regionsjaelland.dk" TargetMode="External"/><Relationship Id="rId15" Type="http://schemas.openxmlformats.org/officeDocument/2006/relationships/hyperlink" Target="mailto:khr-loen-team1@regionsjaelland.dk" TargetMode="External"/><Relationship Id="rId36" Type="http://schemas.openxmlformats.org/officeDocument/2006/relationships/hyperlink" Target="mailto:khr-loen-team1@regionsjaelland.dk" TargetMode="External"/><Relationship Id="rId57" Type="http://schemas.openxmlformats.org/officeDocument/2006/relationships/hyperlink" Target="mailto:khr-loen-team1@regionsjaelland.dk" TargetMode="External"/><Relationship Id="rId106" Type="http://schemas.openxmlformats.org/officeDocument/2006/relationships/hyperlink" Target="mailto:khr-loen-team2@regionsjaelland.dk" TargetMode="External"/><Relationship Id="rId127" Type="http://schemas.openxmlformats.org/officeDocument/2006/relationships/hyperlink" Target="mailto:khr-loen-team5@regionsjaelland.dk" TargetMode="External"/><Relationship Id="rId10" Type="http://schemas.openxmlformats.org/officeDocument/2006/relationships/hyperlink" Target="mailto:khr-loen-team1@regionsjaelland.dk" TargetMode="External"/><Relationship Id="rId31" Type="http://schemas.openxmlformats.org/officeDocument/2006/relationships/hyperlink" Target="mailto:khr-loen-team1@regionsjaelland.dk" TargetMode="External"/><Relationship Id="rId52" Type="http://schemas.openxmlformats.org/officeDocument/2006/relationships/hyperlink" Target="mailto:khr-loen-team1@regionsjaelland.dk" TargetMode="External"/><Relationship Id="rId73" Type="http://schemas.openxmlformats.org/officeDocument/2006/relationships/hyperlink" Target="mailto:khr-loen-team1@regionsjaelland.dk" TargetMode="External"/><Relationship Id="rId78" Type="http://schemas.openxmlformats.org/officeDocument/2006/relationships/hyperlink" Target="mailto:khr-loen-team2@regionsjaelland.dk" TargetMode="External"/><Relationship Id="rId94" Type="http://schemas.openxmlformats.org/officeDocument/2006/relationships/hyperlink" Target="mailto:khr-loen-team1@regionsjaelland.dk" TargetMode="External"/><Relationship Id="rId99" Type="http://schemas.openxmlformats.org/officeDocument/2006/relationships/hyperlink" Target="mailto:khr-loen-team1@regionsjaelland.dk" TargetMode="External"/><Relationship Id="rId101" Type="http://schemas.openxmlformats.org/officeDocument/2006/relationships/hyperlink" Target="mailto:khr-loen-team5@regionsjaelland.dk" TargetMode="External"/><Relationship Id="rId122" Type="http://schemas.openxmlformats.org/officeDocument/2006/relationships/hyperlink" Target="mailto:khr-loen-team1@regionsjaelland.dk" TargetMode="External"/><Relationship Id="rId143" Type="http://schemas.openxmlformats.org/officeDocument/2006/relationships/hyperlink" Target="mailto:khr-loen-team8@regionsjaelland.dk" TargetMode="External"/><Relationship Id="rId148" Type="http://schemas.openxmlformats.org/officeDocument/2006/relationships/hyperlink" Target="mailto:khr-loen-team8@regionsjaelland.dk" TargetMode="External"/><Relationship Id="rId164" Type="http://schemas.openxmlformats.org/officeDocument/2006/relationships/hyperlink" Target="mailto:khr-loen-team8@regionsjaelland.dk" TargetMode="External"/><Relationship Id="rId169" Type="http://schemas.openxmlformats.org/officeDocument/2006/relationships/hyperlink" Target="mailto:khr-loen-team8@regionsjaelland.dk" TargetMode="External"/><Relationship Id="rId185" Type="http://schemas.openxmlformats.org/officeDocument/2006/relationships/hyperlink" Target="mailto:khr-loen-team7@regionsjaelland.dk" TargetMode="External"/><Relationship Id="rId4" Type="http://schemas.openxmlformats.org/officeDocument/2006/relationships/hyperlink" Target="mailto:khr-loen-team1@regionsjaelland.dk" TargetMode="External"/><Relationship Id="rId9" Type="http://schemas.openxmlformats.org/officeDocument/2006/relationships/hyperlink" Target="mailto:khr-loen-team1@regionsjaelland.dk" TargetMode="External"/><Relationship Id="rId180" Type="http://schemas.openxmlformats.org/officeDocument/2006/relationships/hyperlink" Target="mailto:khr-loen-team6@regionsjaelland.dk" TargetMode="External"/><Relationship Id="rId210" Type="http://schemas.openxmlformats.org/officeDocument/2006/relationships/hyperlink" Target="mailto:khr-loen-team6@regionsjaelland.dk" TargetMode="External"/><Relationship Id="rId215" Type="http://schemas.openxmlformats.org/officeDocument/2006/relationships/hyperlink" Target="mailto:khr-loen-team1@regionsjaelland.dk" TargetMode="External"/><Relationship Id="rId26" Type="http://schemas.openxmlformats.org/officeDocument/2006/relationships/hyperlink" Target="mailto:khr-loen-team1@regionsjaelland.dk" TargetMode="External"/><Relationship Id="rId47" Type="http://schemas.openxmlformats.org/officeDocument/2006/relationships/hyperlink" Target="mailto:khr-loen-team5@regionsjaelland.dk" TargetMode="External"/><Relationship Id="rId68" Type="http://schemas.openxmlformats.org/officeDocument/2006/relationships/hyperlink" Target="mailto:khr-loen-team1@regionsjaelland.dk" TargetMode="External"/><Relationship Id="rId89" Type="http://schemas.openxmlformats.org/officeDocument/2006/relationships/hyperlink" Target="mailto:khr-loen-team1@regionsjaelland.dk" TargetMode="External"/><Relationship Id="rId112" Type="http://schemas.openxmlformats.org/officeDocument/2006/relationships/hyperlink" Target="mailto:khr-loen-team1@regionsjaelland.dk" TargetMode="External"/><Relationship Id="rId133" Type="http://schemas.openxmlformats.org/officeDocument/2006/relationships/hyperlink" Target="mailto:kd@regionsjaelland.dk" TargetMode="External"/><Relationship Id="rId154" Type="http://schemas.openxmlformats.org/officeDocument/2006/relationships/hyperlink" Target="mailto:khr-loen-team8@regionsjaelland.dk" TargetMode="External"/><Relationship Id="rId175" Type="http://schemas.openxmlformats.org/officeDocument/2006/relationships/hyperlink" Target="mailto:khr-loen-team4@regionsjaelland.dk" TargetMode="External"/><Relationship Id="rId196" Type="http://schemas.openxmlformats.org/officeDocument/2006/relationships/hyperlink" Target="mailto:khr-loen-team6@regionsjaelland.dk" TargetMode="External"/><Relationship Id="rId200" Type="http://schemas.openxmlformats.org/officeDocument/2006/relationships/hyperlink" Target="mailto:khr-loen-team9@regionsjaelland.dk" TargetMode="External"/><Relationship Id="rId16" Type="http://schemas.openxmlformats.org/officeDocument/2006/relationships/hyperlink" Target="mailto:khr-loen-team1@regionsjaelland.dk" TargetMode="External"/><Relationship Id="rId37" Type="http://schemas.openxmlformats.org/officeDocument/2006/relationships/hyperlink" Target="mailto:khr-loen-team1@regionsjaelland.dk" TargetMode="External"/><Relationship Id="rId58" Type="http://schemas.openxmlformats.org/officeDocument/2006/relationships/hyperlink" Target="mailto:khr-loen-team1@regionsjaelland.dk" TargetMode="External"/><Relationship Id="rId79" Type="http://schemas.openxmlformats.org/officeDocument/2006/relationships/hyperlink" Target="mailto:khr-loen-team2@regionsjaelland.dk" TargetMode="External"/><Relationship Id="rId102" Type="http://schemas.openxmlformats.org/officeDocument/2006/relationships/hyperlink" Target="mailto:khr-loen-team1@regionsjaelland.dk" TargetMode="External"/><Relationship Id="rId123" Type="http://schemas.openxmlformats.org/officeDocument/2006/relationships/hyperlink" Target="mailto:khr-loen-team5@regionsjaelland.dk" TargetMode="External"/><Relationship Id="rId144" Type="http://schemas.openxmlformats.org/officeDocument/2006/relationships/hyperlink" Target="mailto:khr-loen-team8@regionsjaelland.dk" TargetMode="External"/><Relationship Id="rId90" Type="http://schemas.openxmlformats.org/officeDocument/2006/relationships/hyperlink" Target="mailto:khr-loen-team1@regionsjaelland.dk" TargetMode="External"/><Relationship Id="rId165" Type="http://schemas.openxmlformats.org/officeDocument/2006/relationships/hyperlink" Target="mailto:khr-loen-team4@regionsjaelland.dk" TargetMode="External"/><Relationship Id="rId186" Type="http://schemas.openxmlformats.org/officeDocument/2006/relationships/hyperlink" Target="mailto:khr-loen-team9@regionsjaelland.dk" TargetMode="External"/><Relationship Id="rId211" Type="http://schemas.openxmlformats.org/officeDocument/2006/relationships/hyperlink" Target="mailto:khr-loen-team6@regionsjaelland.dk" TargetMode="External"/><Relationship Id="rId27" Type="http://schemas.openxmlformats.org/officeDocument/2006/relationships/hyperlink" Target="mailto:khr-loen-team1@regionsjaelland.dk" TargetMode="External"/><Relationship Id="rId48" Type="http://schemas.openxmlformats.org/officeDocument/2006/relationships/hyperlink" Target="mailto:khr-loen-team5@regionsjaelland.dk" TargetMode="External"/><Relationship Id="rId69" Type="http://schemas.openxmlformats.org/officeDocument/2006/relationships/hyperlink" Target="mailto:khr-loen-team1@regionsjaelland.dk" TargetMode="External"/><Relationship Id="rId113" Type="http://schemas.openxmlformats.org/officeDocument/2006/relationships/hyperlink" Target="mailto:khr-loen-team1@regionsjaelland.dk" TargetMode="External"/><Relationship Id="rId134" Type="http://schemas.openxmlformats.org/officeDocument/2006/relationships/hyperlink" Target="mailto:kd@regionsjaelland.dk" TargetMode="External"/><Relationship Id="rId80" Type="http://schemas.openxmlformats.org/officeDocument/2006/relationships/hyperlink" Target="mailto:khr-loen-team2@regionsjaelland.dk" TargetMode="External"/><Relationship Id="rId155" Type="http://schemas.openxmlformats.org/officeDocument/2006/relationships/hyperlink" Target="mailto:khr-loen-team8@regionsjaelland.dk" TargetMode="External"/><Relationship Id="rId176" Type="http://schemas.openxmlformats.org/officeDocument/2006/relationships/hyperlink" Target="mailto:khr-loen-team4@regionsjaelland.dk" TargetMode="External"/><Relationship Id="rId197" Type="http://schemas.openxmlformats.org/officeDocument/2006/relationships/hyperlink" Target="mailto:khr-loen-team6@regionsjaelland.dk" TargetMode="External"/><Relationship Id="rId201" Type="http://schemas.openxmlformats.org/officeDocument/2006/relationships/hyperlink" Target="mailto:khr-loen-team6@regionsjaelland.dk" TargetMode="External"/><Relationship Id="rId17" Type="http://schemas.openxmlformats.org/officeDocument/2006/relationships/hyperlink" Target="mailto:khr-loen-team1@regionsjaelland.dk" TargetMode="External"/><Relationship Id="rId38" Type="http://schemas.openxmlformats.org/officeDocument/2006/relationships/hyperlink" Target="mailto:khr-loen-team1@regionsjaelland.dk" TargetMode="External"/><Relationship Id="rId59" Type="http://schemas.openxmlformats.org/officeDocument/2006/relationships/hyperlink" Target="mailto:khr-loen-team1@regionsjaelland.dk" TargetMode="External"/><Relationship Id="rId103" Type="http://schemas.openxmlformats.org/officeDocument/2006/relationships/hyperlink" Target="mailto:khr-loen-team1@regionsjaelland.dk" TargetMode="External"/><Relationship Id="rId124" Type="http://schemas.openxmlformats.org/officeDocument/2006/relationships/hyperlink" Target="mailto:khr-loen-team1@regionsjaelland.dk" TargetMode="External"/><Relationship Id="rId70" Type="http://schemas.openxmlformats.org/officeDocument/2006/relationships/hyperlink" Target="mailto:khr-loen-team1@regionsjaelland.dk" TargetMode="External"/><Relationship Id="rId91" Type="http://schemas.openxmlformats.org/officeDocument/2006/relationships/hyperlink" Target="mailto:khr-loen-team1@regionsjaelland.dk" TargetMode="External"/><Relationship Id="rId145" Type="http://schemas.openxmlformats.org/officeDocument/2006/relationships/hyperlink" Target="mailto:khr-loen-team8@regionsjaelland.dk" TargetMode="External"/><Relationship Id="rId166" Type="http://schemas.openxmlformats.org/officeDocument/2006/relationships/hyperlink" Target="mailto:khr-loen-team4@regionsjaelland.dk" TargetMode="External"/><Relationship Id="rId187" Type="http://schemas.openxmlformats.org/officeDocument/2006/relationships/hyperlink" Target="mailto:khr-loen-team9@regionsjaelland.dk" TargetMode="External"/><Relationship Id="rId1" Type="http://schemas.openxmlformats.org/officeDocument/2006/relationships/hyperlink" Target="mailto:khr-loen-team1@regionsjaelland.dk" TargetMode="External"/><Relationship Id="rId212" Type="http://schemas.openxmlformats.org/officeDocument/2006/relationships/hyperlink" Target="mailto:khr-loen-team1@regionsjaelland.dk" TargetMode="External"/><Relationship Id="rId28" Type="http://schemas.openxmlformats.org/officeDocument/2006/relationships/hyperlink" Target="mailto:khr-loen-team1@regionsjaelland.dk" TargetMode="External"/><Relationship Id="rId49" Type="http://schemas.openxmlformats.org/officeDocument/2006/relationships/hyperlink" Target="mailto:khr-loen-team5@regionsjaelland.dk" TargetMode="External"/><Relationship Id="rId114" Type="http://schemas.openxmlformats.org/officeDocument/2006/relationships/hyperlink" Target="mailto:khr-loen-team5@regionsjaelland.dk" TargetMode="External"/><Relationship Id="rId60" Type="http://schemas.openxmlformats.org/officeDocument/2006/relationships/hyperlink" Target="mailto:khr-loen-team1@regionsjaelland.dk" TargetMode="External"/><Relationship Id="rId81" Type="http://schemas.openxmlformats.org/officeDocument/2006/relationships/hyperlink" Target="mailto:khr-loen-team1@regionsjaelland.dk" TargetMode="External"/><Relationship Id="rId135" Type="http://schemas.openxmlformats.org/officeDocument/2006/relationships/hyperlink" Target="mailto:kd@regionsjaelland.dk" TargetMode="External"/><Relationship Id="rId156" Type="http://schemas.openxmlformats.org/officeDocument/2006/relationships/hyperlink" Target="mailto:khr-loen-team4@regionsjaelland.dk" TargetMode="External"/><Relationship Id="rId177" Type="http://schemas.openxmlformats.org/officeDocument/2006/relationships/hyperlink" Target="mailto:khr-loen-team6@regionsjaelland.dk" TargetMode="External"/><Relationship Id="rId198" Type="http://schemas.openxmlformats.org/officeDocument/2006/relationships/hyperlink" Target="mailto:khr-loen-team6@regionsjaelland.dk" TargetMode="External"/><Relationship Id="rId202" Type="http://schemas.openxmlformats.org/officeDocument/2006/relationships/hyperlink" Target="mailto:khr-loen-team9@regionsjaelland.dk" TargetMode="External"/><Relationship Id="rId18" Type="http://schemas.openxmlformats.org/officeDocument/2006/relationships/hyperlink" Target="mailto:khr-loen-team1@regionsjaelland.dk" TargetMode="External"/><Relationship Id="rId39" Type="http://schemas.openxmlformats.org/officeDocument/2006/relationships/hyperlink" Target="mailto:khr-loen-team1@regionsjaelland.dk" TargetMode="External"/><Relationship Id="rId50" Type="http://schemas.openxmlformats.org/officeDocument/2006/relationships/hyperlink" Target="mailto:kd@regionsjaelland.dk" TargetMode="External"/><Relationship Id="rId104" Type="http://schemas.openxmlformats.org/officeDocument/2006/relationships/hyperlink" Target="mailto:khr-loen-team1@regionsjaelland.dk" TargetMode="External"/><Relationship Id="rId125" Type="http://schemas.openxmlformats.org/officeDocument/2006/relationships/hyperlink" Target="mailto:khr-loen-team1@regionsjaelland.dk" TargetMode="External"/><Relationship Id="rId146" Type="http://schemas.openxmlformats.org/officeDocument/2006/relationships/hyperlink" Target="mailto:khr-loen-team8@regionsjaelland.dk" TargetMode="External"/><Relationship Id="rId167" Type="http://schemas.openxmlformats.org/officeDocument/2006/relationships/hyperlink" Target="mailto:khr-loen-team8@regionsjaelland.dk" TargetMode="External"/><Relationship Id="rId188" Type="http://schemas.openxmlformats.org/officeDocument/2006/relationships/hyperlink" Target="mailto:khr-loen-team9@regionsjaelland.dk" TargetMode="External"/><Relationship Id="rId71" Type="http://schemas.openxmlformats.org/officeDocument/2006/relationships/hyperlink" Target="mailto:khr-loen-team1@regionsjaelland.dk" TargetMode="External"/><Relationship Id="rId92" Type="http://schemas.openxmlformats.org/officeDocument/2006/relationships/hyperlink" Target="mailto:khr-loen-team1@regionsjaelland.dk" TargetMode="External"/><Relationship Id="rId213" Type="http://schemas.openxmlformats.org/officeDocument/2006/relationships/hyperlink" Target="mailto:khr-loen-team7@regionsjaelland.dk" TargetMode="External"/><Relationship Id="rId2" Type="http://schemas.openxmlformats.org/officeDocument/2006/relationships/hyperlink" Target="mailto:khr-loen-team1@regionsjaelland.dk" TargetMode="External"/><Relationship Id="rId29" Type="http://schemas.openxmlformats.org/officeDocument/2006/relationships/hyperlink" Target="mailto:khr-loen-team1@regionsjaelland.dk" TargetMode="External"/><Relationship Id="rId40" Type="http://schemas.openxmlformats.org/officeDocument/2006/relationships/hyperlink" Target="mailto:khr-loen-team1@regionsjaelland.dk" TargetMode="External"/><Relationship Id="rId115" Type="http://schemas.openxmlformats.org/officeDocument/2006/relationships/hyperlink" Target="mailto:khr-loen-team1@regionsjaelland.dk" TargetMode="External"/><Relationship Id="rId136" Type="http://schemas.openxmlformats.org/officeDocument/2006/relationships/hyperlink" Target="mailto:kd@regionsjaelland.dk" TargetMode="External"/><Relationship Id="rId157" Type="http://schemas.openxmlformats.org/officeDocument/2006/relationships/hyperlink" Target="mailto:khr-loen-team4@regionsjaelland.dk" TargetMode="External"/><Relationship Id="rId178" Type="http://schemas.openxmlformats.org/officeDocument/2006/relationships/hyperlink" Target="mailto:khr-loen-team6@regionsjaelland.dk" TargetMode="External"/><Relationship Id="rId61" Type="http://schemas.openxmlformats.org/officeDocument/2006/relationships/hyperlink" Target="mailto:khr-loen-team1@regionsjaelland.dk" TargetMode="External"/><Relationship Id="rId82" Type="http://schemas.openxmlformats.org/officeDocument/2006/relationships/hyperlink" Target="mailto:khr-loen-team1@regionsjaelland.dk" TargetMode="External"/><Relationship Id="rId199" Type="http://schemas.openxmlformats.org/officeDocument/2006/relationships/hyperlink" Target="mailto:khr-loen-team6@regionsjaelland.dk" TargetMode="External"/><Relationship Id="rId203" Type="http://schemas.openxmlformats.org/officeDocument/2006/relationships/hyperlink" Target="mailto:khr-loen-team6@regionsjaelland.d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2.vsdx"/><Relationship Id="rId13" Type="http://schemas.openxmlformats.org/officeDocument/2006/relationships/package" Target="../embeddings/Microsoft_Visio_Drawing5.vsdx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4.vsd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Visio_Drawing1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3.vsdx"/><Relationship Id="rId4" Type="http://schemas.openxmlformats.org/officeDocument/2006/relationships/package" Target="../embeddings/Microsoft_Visio_Drawing.vsdx"/><Relationship Id="rId9" Type="http://schemas.openxmlformats.org/officeDocument/2006/relationships/image" Target="../media/image4.emf"/><Relationship Id="rId1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8.vsdx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10.vsd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package" Target="../embeddings/Microsoft_Visio_Drawing7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9.vsdx"/><Relationship Id="rId4" Type="http://schemas.openxmlformats.org/officeDocument/2006/relationships/package" Target="../embeddings/Microsoft_Visio_Drawing6.vsdx"/><Relationship Id="rId9" Type="http://schemas.openxmlformats.org/officeDocument/2006/relationships/image" Target="../media/image4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13.vsdx"/><Relationship Id="rId13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15.vsdx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Visio_Drawing12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14.vsdx"/><Relationship Id="rId4" Type="http://schemas.openxmlformats.org/officeDocument/2006/relationships/package" Target="../embeddings/Microsoft_Visio_Drawing11.vsdx"/><Relationship Id="rId9" Type="http://schemas.openxmlformats.org/officeDocument/2006/relationships/image" Target="../media/image4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18.vsdx"/><Relationship Id="rId3" Type="http://schemas.openxmlformats.org/officeDocument/2006/relationships/vmlDrawing" Target="../drawings/vmlDrawing4.vml"/><Relationship Id="rId7" Type="http://schemas.openxmlformats.org/officeDocument/2006/relationships/image" Target="../media/image3.emf"/><Relationship Id="rId12" Type="http://schemas.openxmlformats.org/officeDocument/2006/relationships/comments" Target="../comments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Visio_Drawing17.vsdx"/><Relationship Id="rId11" Type="http://schemas.openxmlformats.org/officeDocument/2006/relationships/package" Target="../embeddings/Microsoft_Visio_Drawing20.vsdx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19.vsdx"/><Relationship Id="rId4" Type="http://schemas.openxmlformats.org/officeDocument/2006/relationships/package" Target="../embeddings/Microsoft_Visio_Drawing16.vsdx"/><Relationship Id="rId9" Type="http://schemas.openxmlformats.org/officeDocument/2006/relationships/image" Target="../media/image5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23.vsdx"/><Relationship Id="rId13" Type="http://schemas.openxmlformats.org/officeDocument/2006/relationships/comments" Target="../comments5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25.vsdx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Microsoft_Visio_Drawing22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24.vsdx"/><Relationship Id="rId4" Type="http://schemas.openxmlformats.org/officeDocument/2006/relationships/package" Target="../embeddings/Microsoft_Visio_Drawing21.vsdx"/><Relationship Id="rId9" Type="http://schemas.openxmlformats.org/officeDocument/2006/relationships/image" Target="../media/image4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28.vsdx"/><Relationship Id="rId13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30.vsdx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Visio_Drawing27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29.vsdx"/><Relationship Id="rId4" Type="http://schemas.openxmlformats.org/officeDocument/2006/relationships/package" Target="../embeddings/Microsoft_Visio_Drawing26.vsdx"/><Relationship Id="rId9" Type="http://schemas.openxmlformats.org/officeDocument/2006/relationships/image" Target="../media/image4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Visio_Drawing33.vsdx"/><Relationship Id="rId13" Type="http://schemas.openxmlformats.org/officeDocument/2006/relationships/comments" Target="../comments7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3.emf"/><Relationship Id="rId12" Type="http://schemas.openxmlformats.org/officeDocument/2006/relationships/package" Target="../embeddings/Microsoft_Visio_Drawing35.vsdx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Visio_Drawing32.vsdx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package" Target="../embeddings/Microsoft_Visio_Drawing34.vsdx"/><Relationship Id="rId4" Type="http://schemas.openxmlformats.org/officeDocument/2006/relationships/package" Target="../embeddings/Microsoft_Visio_Drawing31.vsdx"/><Relationship Id="rId9" Type="http://schemas.openxmlformats.org/officeDocument/2006/relationships/image" Target="../media/image4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FE8DE-9917-4754-8D37-9F5E6975D12B}">
  <dimension ref="B11:R40"/>
  <sheetViews>
    <sheetView showGridLines="0" showRowColHeaders="0" tabSelected="1" zoomScaleNormal="100" workbookViewId="0"/>
  </sheetViews>
  <sheetFormatPr defaultRowHeight="12.75" x14ac:dyDescent="0.2"/>
  <cols>
    <col min="8" max="8" width="1.7109375" customWidth="1"/>
    <col min="18" max="18" width="14.7109375" customWidth="1"/>
  </cols>
  <sheetData>
    <row r="11" spans="9:18" x14ac:dyDescent="0.2">
      <c r="I11" s="214"/>
      <c r="J11" s="214"/>
      <c r="K11" s="214"/>
      <c r="L11" s="214"/>
      <c r="M11" s="214"/>
      <c r="N11" s="214"/>
      <c r="O11" s="214"/>
      <c r="P11" s="214"/>
      <c r="Q11" s="214"/>
      <c r="R11" s="214"/>
    </row>
    <row r="12" spans="9:18" x14ac:dyDescent="0.2">
      <c r="I12" s="214"/>
      <c r="J12" s="214"/>
      <c r="K12" s="214"/>
      <c r="L12" s="214"/>
      <c r="M12" s="214"/>
      <c r="N12" s="214"/>
      <c r="O12" s="214"/>
      <c r="P12" s="214"/>
      <c r="Q12" s="214"/>
      <c r="R12" s="214"/>
    </row>
    <row r="13" spans="9:18" x14ac:dyDescent="0.2">
      <c r="I13" s="214"/>
      <c r="J13" s="214"/>
      <c r="K13" s="214"/>
      <c r="L13" s="214"/>
      <c r="M13" s="214"/>
      <c r="N13" s="214"/>
      <c r="O13" s="214"/>
      <c r="P13" s="214"/>
      <c r="Q13" s="214"/>
      <c r="R13" s="214"/>
    </row>
    <row r="15" spans="9:18" x14ac:dyDescent="0.2">
      <c r="I15" s="214"/>
      <c r="J15" s="214"/>
      <c r="K15" s="214"/>
      <c r="L15" s="214"/>
      <c r="M15" s="214"/>
      <c r="N15" s="214"/>
      <c r="O15" s="214"/>
      <c r="P15" s="214"/>
      <c r="Q15" s="214"/>
      <c r="R15" s="214"/>
    </row>
    <row r="16" spans="9:18" x14ac:dyDescent="0.2">
      <c r="I16" s="214"/>
      <c r="J16" s="214"/>
      <c r="K16" s="214"/>
      <c r="L16" s="214"/>
      <c r="M16" s="214"/>
      <c r="N16" s="214"/>
      <c r="O16" s="214"/>
      <c r="P16" s="214"/>
      <c r="Q16" s="214"/>
      <c r="R16" s="214"/>
    </row>
    <row r="17" spans="9:18" x14ac:dyDescent="0.2">
      <c r="I17" s="214"/>
      <c r="J17" s="214"/>
      <c r="K17" s="214"/>
      <c r="L17" s="214"/>
      <c r="M17" s="214"/>
      <c r="N17" s="214"/>
      <c r="O17" s="214"/>
      <c r="P17" s="214"/>
      <c r="Q17" s="214"/>
      <c r="R17" s="214"/>
    </row>
    <row r="19" spans="9:18" x14ac:dyDescent="0.2">
      <c r="I19" s="214"/>
      <c r="J19" s="214"/>
      <c r="K19" s="214"/>
      <c r="L19" s="214"/>
      <c r="M19" s="214"/>
      <c r="N19" s="214"/>
      <c r="O19" s="214"/>
      <c r="P19" s="214"/>
      <c r="Q19" s="214"/>
      <c r="R19" s="214"/>
    </row>
    <row r="20" spans="9:18" x14ac:dyDescent="0.2">
      <c r="I20" s="214"/>
      <c r="J20" s="214"/>
      <c r="K20" s="214"/>
      <c r="L20" s="214"/>
      <c r="M20" s="214"/>
      <c r="N20" s="214"/>
      <c r="O20" s="214"/>
      <c r="P20" s="214"/>
      <c r="Q20" s="214"/>
      <c r="R20" s="214"/>
    </row>
    <row r="21" spans="9:18" x14ac:dyDescent="0.2">
      <c r="I21" s="214"/>
      <c r="J21" s="214"/>
      <c r="K21" s="214"/>
      <c r="L21" s="214"/>
      <c r="M21" s="214"/>
      <c r="N21" s="214"/>
      <c r="O21" s="214"/>
      <c r="P21" s="214"/>
      <c r="Q21" s="214"/>
      <c r="R21" s="214"/>
    </row>
    <row r="22" spans="9:18" x14ac:dyDescent="0.2">
      <c r="I22" s="189"/>
      <c r="J22" s="189"/>
      <c r="K22" s="189"/>
      <c r="L22" s="189"/>
      <c r="M22" s="189"/>
      <c r="N22" s="189"/>
      <c r="O22" s="189"/>
      <c r="P22" s="189"/>
      <c r="Q22" s="189"/>
      <c r="R22" s="189"/>
    </row>
    <row r="23" spans="9:18" x14ac:dyDescent="0.2">
      <c r="I23" s="215"/>
      <c r="J23" s="215"/>
      <c r="K23" s="215"/>
      <c r="L23" s="215"/>
      <c r="M23" s="215"/>
      <c r="N23" s="215"/>
      <c r="O23" s="215"/>
      <c r="P23" s="215"/>
      <c r="Q23" s="215"/>
      <c r="R23" s="215"/>
    </row>
    <row r="24" spans="9:18" x14ac:dyDescent="0.2">
      <c r="I24" s="215"/>
      <c r="J24" s="215"/>
      <c r="K24" s="215"/>
      <c r="L24" s="215"/>
      <c r="M24" s="215"/>
      <c r="N24" s="215"/>
      <c r="O24" s="215"/>
      <c r="P24" s="215"/>
      <c r="Q24" s="215"/>
      <c r="R24" s="215"/>
    </row>
    <row r="25" spans="9:18" x14ac:dyDescent="0.2">
      <c r="I25" s="215"/>
      <c r="J25" s="215"/>
      <c r="K25" s="215"/>
      <c r="L25" s="215"/>
      <c r="M25" s="215"/>
      <c r="N25" s="215"/>
      <c r="O25" s="215"/>
      <c r="P25" s="215"/>
      <c r="Q25" s="215"/>
      <c r="R25" s="215"/>
    </row>
    <row r="26" spans="9:18" x14ac:dyDescent="0.2">
      <c r="I26" s="193"/>
      <c r="J26" s="193"/>
      <c r="K26" s="193"/>
      <c r="L26" s="193"/>
      <c r="M26" s="193"/>
      <c r="N26" s="193"/>
      <c r="O26" s="193"/>
      <c r="P26" s="193"/>
      <c r="Q26" s="193"/>
      <c r="R26" s="193"/>
    </row>
    <row r="27" spans="9:18" x14ac:dyDescent="0.2">
      <c r="I27" s="193"/>
      <c r="J27" s="193"/>
      <c r="K27" s="193"/>
      <c r="L27" s="193"/>
      <c r="M27" s="193"/>
      <c r="N27" s="193"/>
      <c r="O27" s="193"/>
      <c r="P27" s="193"/>
      <c r="Q27" s="193"/>
      <c r="R27" s="193"/>
    </row>
    <row r="28" spans="9:18" x14ac:dyDescent="0.2">
      <c r="I28" s="193"/>
      <c r="J28" s="193"/>
      <c r="K28" s="193"/>
      <c r="L28" s="193"/>
      <c r="M28" s="193"/>
      <c r="N28" s="193"/>
      <c r="O28" s="193"/>
      <c r="P28" s="193"/>
      <c r="Q28" s="193"/>
      <c r="R28" s="193"/>
    </row>
    <row r="30" spans="9:18" x14ac:dyDescent="0.2">
      <c r="I30" s="214"/>
      <c r="J30" s="214"/>
      <c r="K30" s="214"/>
      <c r="L30" s="214"/>
      <c r="M30" s="214"/>
      <c r="N30" s="214"/>
      <c r="O30" s="214"/>
      <c r="P30" s="214"/>
      <c r="Q30" s="214"/>
      <c r="R30" s="214"/>
    </row>
    <row r="31" spans="9:18" x14ac:dyDescent="0.2">
      <c r="I31" s="214"/>
      <c r="J31" s="214"/>
      <c r="K31" s="214"/>
      <c r="L31" s="214"/>
      <c r="M31" s="214"/>
      <c r="N31" s="214"/>
      <c r="O31" s="214"/>
      <c r="P31" s="214"/>
      <c r="Q31" s="214"/>
      <c r="R31" s="214"/>
    </row>
    <row r="32" spans="9:18" x14ac:dyDescent="0.2">
      <c r="I32" s="214"/>
      <c r="J32" s="214"/>
      <c r="K32" s="214"/>
      <c r="L32" s="214"/>
      <c r="M32" s="214"/>
      <c r="N32" s="214"/>
      <c r="O32" s="214"/>
      <c r="P32" s="214"/>
      <c r="Q32" s="214"/>
      <c r="R32" s="214"/>
    </row>
    <row r="35" spans="2:18" x14ac:dyDescent="0.2">
      <c r="I35" s="214"/>
      <c r="J35" s="214"/>
      <c r="K35" s="214"/>
      <c r="L35" s="214"/>
      <c r="M35" s="214"/>
      <c r="N35" s="214"/>
      <c r="O35" s="214"/>
      <c r="P35" s="214"/>
      <c r="Q35" s="214"/>
      <c r="R35" s="214"/>
    </row>
    <row r="36" spans="2:18" ht="15" x14ac:dyDescent="0.25">
      <c r="B36" s="183"/>
      <c r="I36" s="214"/>
      <c r="J36" s="214"/>
      <c r="K36" s="214"/>
      <c r="L36" s="214"/>
      <c r="M36" s="214"/>
      <c r="N36" s="214"/>
      <c r="O36" s="214"/>
      <c r="P36" s="214"/>
      <c r="Q36" s="214"/>
      <c r="R36" s="214"/>
    </row>
    <row r="39" spans="2:18" ht="12.75" customHeight="1" x14ac:dyDescent="0.2">
      <c r="I39" s="214"/>
      <c r="J39" s="214"/>
      <c r="K39" s="214"/>
      <c r="L39" s="214"/>
      <c r="M39" s="214"/>
      <c r="N39" s="214"/>
      <c r="O39" s="214"/>
      <c r="P39" s="214"/>
      <c r="Q39" s="214"/>
      <c r="R39" s="214"/>
    </row>
    <row r="40" spans="2:18" ht="12.75" customHeight="1" x14ac:dyDescent="0.2">
      <c r="I40" s="214"/>
      <c r="J40" s="214"/>
      <c r="K40" s="214"/>
      <c r="L40" s="214"/>
      <c r="M40" s="214"/>
      <c r="N40" s="214"/>
      <c r="O40" s="214"/>
      <c r="P40" s="214"/>
      <c r="Q40" s="214"/>
      <c r="R40" s="214"/>
    </row>
  </sheetData>
  <sheetProtection algorithmName="SHA-512" hashValue="HiR6Zkx0TZ5YriIu3esKtWahFUOeQiCPfFJ+Tznszlap8lgMEq6neosJnS7syAjQHalFhosisPKt0FCpEZCXKA==" saltValue="e/Nu63d5oC+zyWugOLskZA==" spinCount="100000" sheet="1" objects="1" scenarios="1"/>
  <mergeCells count="17">
    <mergeCell ref="I35:R35"/>
    <mergeCell ref="I36:R36"/>
    <mergeCell ref="I39:R40"/>
    <mergeCell ref="I15:R15"/>
    <mergeCell ref="I11:R11"/>
    <mergeCell ref="I31:R31"/>
    <mergeCell ref="I16:R16"/>
    <mergeCell ref="I13:R13"/>
    <mergeCell ref="I32:R32"/>
    <mergeCell ref="I19:R19"/>
    <mergeCell ref="I30:R30"/>
    <mergeCell ref="I12:R12"/>
    <mergeCell ref="I20:R21"/>
    <mergeCell ref="I23:R23"/>
    <mergeCell ref="I24:R24"/>
    <mergeCell ref="I25:R25"/>
    <mergeCell ref="I17:R1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&amp;R&amp;6december 2023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3332A-FE15-46A3-A9C4-A81E2BCBCB54}">
  <sheetPr>
    <tabColor theme="5"/>
  </sheetPr>
  <dimension ref="B2:U124"/>
  <sheetViews>
    <sheetView showGridLines="0" showRowColHeaders="0" zoomScale="85" zoomScaleNormal="85" workbookViewId="0">
      <selection activeCell="C35" sqref="C35:E35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6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28515625" customWidth="1"/>
    <col min="15" max="15" width="11.42578125" hidden="1" customWidth="1"/>
    <col min="16" max="18" width="10.42578125" hidden="1" customWidth="1"/>
    <col min="19" max="19" width="16.42578125" hidden="1" customWidth="1"/>
    <col min="20" max="20" width="10.42578125" hidden="1" customWidth="1"/>
    <col min="21" max="21" width="3.140625" hidden="1" customWidth="1"/>
    <col min="22" max="22" width="17.140625" bestFit="1" customWidth="1"/>
    <col min="23" max="25" width="0" hidden="1" customWidth="1"/>
  </cols>
  <sheetData>
    <row r="2" spans="2:21" ht="8.65" customHeight="1" x14ac:dyDescent="0.2">
      <c r="B2" s="34"/>
      <c r="C2" s="35"/>
      <c r="D2" s="219"/>
      <c r="E2" s="219"/>
      <c r="F2" s="219"/>
      <c r="G2" s="219"/>
      <c r="H2" s="219"/>
      <c r="I2" s="219"/>
      <c r="J2" s="219"/>
      <c r="K2" s="36"/>
      <c r="L2" s="36"/>
      <c r="M2" s="36"/>
      <c r="N2" s="37"/>
    </row>
    <row r="3" spans="2:21" ht="13.15" customHeight="1" x14ac:dyDescent="0.2">
      <c r="B3" s="220" t="s">
        <v>274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39"/>
    </row>
    <row r="4" spans="2:21" ht="17.25" customHeight="1" x14ac:dyDescent="0.2"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39"/>
    </row>
    <row r="5" spans="2:21" ht="44.65" customHeight="1" x14ac:dyDescent="0.2">
      <c r="B5" s="133"/>
      <c r="C5" s="134"/>
      <c r="D5" s="222" t="s">
        <v>169</v>
      </c>
      <c r="E5" s="222"/>
      <c r="F5" s="222"/>
      <c r="G5" s="222"/>
      <c r="H5" s="222"/>
      <c r="I5" s="222"/>
      <c r="J5" s="222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">
        <v>267</v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 t="s">
        <v>257</v>
      </c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/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23"/>
      <c r="E14" s="223"/>
      <c r="F14" s="223"/>
      <c r="G14" s="223"/>
      <c r="H14" s="223"/>
      <c r="I14" s="223"/>
      <c r="J14" s="223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23"/>
      <c r="E16" s="223"/>
      <c r="F16" s="223"/>
      <c r="G16" s="223"/>
      <c r="H16" s="223"/>
      <c r="I16" s="223"/>
      <c r="J16" s="223"/>
      <c r="K16" s="9"/>
      <c r="L16" s="9"/>
      <c r="M16" s="9"/>
      <c r="N16" s="7"/>
      <c r="S16" s="63"/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/>
    </row>
    <row r="18" spans="2:19" ht="18" customHeight="1" x14ac:dyDescent="0.2">
      <c r="B18" s="8" t="s">
        <v>14</v>
      </c>
      <c r="C18" s="9"/>
      <c r="D18" s="223"/>
      <c r="E18" s="223"/>
      <c r="F18" s="223"/>
      <c r="G18" s="223"/>
      <c r="H18" s="223"/>
      <c r="I18" s="223"/>
      <c r="J18" s="223"/>
      <c r="K18" s="9"/>
      <c r="L18" s="9"/>
      <c r="M18" s="9"/>
      <c r="N18" s="6"/>
      <c r="S18" s="3"/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/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46113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30.6" customHeight="1" x14ac:dyDescent="0.2">
      <c r="B25" s="68"/>
      <c r="C25" s="69"/>
      <c r="D25" s="224" t="s">
        <v>160</v>
      </c>
      <c r="E25" s="224"/>
      <c r="F25" s="224"/>
      <c r="G25" s="224"/>
      <c r="H25" s="224"/>
      <c r="I25" s="224"/>
      <c r="J25" s="224"/>
      <c r="K25" s="224"/>
      <c r="L25" s="224"/>
      <c r="M25" s="224"/>
      <c r="N25" s="225"/>
    </row>
    <row r="26" spans="2:19" ht="5.0999999999999996" customHeight="1" x14ac:dyDescent="0.2">
      <c r="B26" s="70"/>
      <c r="C26" s="71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7"/>
    </row>
    <row r="27" spans="2:19" ht="5.0999999999999996" customHeight="1" x14ac:dyDescent="0.2">
      <c r="B27" s="70"/>
      <c r="C27" s="71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7"/>
    </row>
    <row r="28" spans="2:19" ht="5.0999999999999996" customHeight="1" x14ac:dyDescent="0.2">
      <c r="B28" s="70"/>
      <c r="C28" s="71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7"/>
    </row>
    <row r="29" spans="2:19" ht="5.0999999999999996" customHeight="1" x14ac:dyDescent="0.2">
      <c r="B29" s="70"/>
      <c r="C29" s="71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7"/>
    </row>
    <row r="30" spans="2:19" ht="5.0999999999999996" customHeight="1" x14ac:dyDescent="0.2">
      <c r="B30" s="70"/>
      <c r="C30" s="71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7"/>
    </row>
    <row r="31" spans="2:19" ht="5.0999999999999996" customHeight="1" x14ac:dyDescent="0.2">
      <c r="B31" s="70"/>
      <c r="C31" s="71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7"/>
    </row>
    <row r="32" spans="2:19" ht="5.0999999999999996" customHeight="1" x14ac:dyDescent="0.2">
      <c r="B32" s="70"/>
      <c r="C32" s="71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7"/>
    </row>
    <row r="33" spans="2:19" ht="64.150000000000006" customHeight="1" x14ac:dyDescent="0.2">
      <c r="B33" s="72"/>
      <c r="C33" s="73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9"/>
    </row>
    <row r="34" spans="2:19" ht="5.0999999999999996" customHeight="1" x14ac:dyDescent="0.2">
      <c r="B34" s="230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</row>
    <row r="35" spans="2:19" ht="18" customHeight="1" x14ac:dyDescent="0.2">
      <c r="B35" s="144" t="s">
        <v>27</v>
      </c>
      <c r="C35" s="232" t="str">
        <f>S7</f>
        <v>Soloforældre Mor</v>
      </c>
      <c r="D35" s="232"/>
      <c r="E35" s="232"/>
      <c r="F35" s="233" t="s">
        <v>170</v>
      </c>
      <c r="G35" s="233"/>
      <c r="H35" s="233"/>
      <c r="I35" s="233"/>
      <c r="J35" s="233"/>
      <c r="K35" s="233"/>
      <c r="L35" s="233"/>
      <c r="M35" s="233"/>
      <c r="N35" s="234"/>
      <c r="S35" t="s">
        <v>174</v>
      </c>
    </row>
    <row r="36" spans="2:19" ht="5.0999999999999996" customHeight="1" x14ac:dyDescent="0.2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74"/>
    </row>
    <row r="37" spans="2:19" ht="19.5" customHeight="1" x14ac:dyDescent="0.2">
      <c r="B37" s="75" t="s">
        <v>28</v>
      </c>
      <c r="C37" s="76">
        <f>P37</f>
        <v>49</v>
      </c>
      <c r="D37" s="77" t="s">
        <v>154</v>
      </c>
      <c r="E37" s="77"/>
      <c r="F37" s="145"/>
      <c r="G37" s="77" t="s">
        <v>29</v>
      </c>
      <c r="H37" s="145"/>
      <c r="I37" s="77" t="s">
        <v>19</v>
      </c>
      <c r="J37" s="78" t="s">
        <v>17</v>
      </c>
      <c r="K37" s="205" t="str">
        <f>S37</f>
        <v/>
      </c>
      <c r="L37" s="78" t="s">
        <v>18</v>
      </c>
      <c r="M37" s="136" t="str">
        <f>IF(F37&lt;&gt;"",SUM(K37+F37*7+H37-1+S44+S46+S48),"")</f>
        <v/>
      </c>
      <c r="N37" s="74"/>
      <c r="O37" s="136" t="str">
        <f>M37</f>
        <v/>
      </c>
      <c r="P37">
        <f>IF(D22&gt;=O22,Q37,R37)</f>
        <v>49</v>
      </c>
      <c r="Q37">
        <v>51</v>
      </c>
      <c r="R37">
        <v>49</v>
      </c>
      <c r="S37" s="4" t="str">
        <f>IF(AND(D22&lt;&gt;"",F37&lt;&gt;""),D22+1,"")</f>
        <v/>
      </c>
    </row>
    <row r="38" spans="2:19" ht="3.75" hidden="1" customHeight="1" x14ac:dyDescent="0.2">
      <c r="B38" s="79"/>
      <c r="C38" s="9"/>
      <c r="D38" s="9"/>
      <c r="E38" s="9"/>
      <c r="F38" s="80"/>
      <c r="G38" s="9"/>
      <c r="H38" s="81"/>
      <c r="I38" s="82"/>
      <c r="J38" s="83"/>
      <c r="K38" s="84"/>
      <c r="L38" s="85"/>
      <c r="M38" s="86"/>
      <c r="N38" s="10"/>
    </row>
    <row r="39" spans="2:19" ht="10.15" hidden="1" customHeight="1" x14ac:dyDescent="0.2">
      <c r="B39" s="87"/>
      <c r="C39" s="76" t="str">
        <f>IF(C35="Far/medmor",P39,IF(C35="Mor","4",""))</f>
        <v/>
      </c>
      <c r="D39" s="77"/>
      <c r="E39" s="77"/>
      <c r="F39" s="186"/>
      <c r="G39" s="77"/>
      <c r="H39" s="186"/>
      <c r="I39" s="88"/>
      <c r="J39" s="78"/>
      <c r="K39" s="190" t="str">
        <f>IF(F39&lt;&gt;"",O37+1,"")</f>
        <v/>
      </c>
      <c r="L39" s="78"/>
      <c r="M39" s="191" t="str">
        <f>IF(F39&lt;&gt;"",K39+F39*7+H39-1,"")</f>
        <v/>
      </c>
      <c r="N39" s="89"/>
      <c r="O39" s="136" t="str">
        <f>IF(M39="",O37,M39)</f>
        <v/>
      </c>
      <c r="P39">
        <f>IF(D22&gt;=O22,Q39,R39)</f>
        <v>26</v>
      </c>
      <c r="Q39">
        <v>36</v>
      </c>
      <c r="R39">
        <v>26</v>
      </c>
      <c r="S39" s="4"/>
    </row>
    <row r="40" spans="2:19" ht="4.9000000000000004" hidden="1" customHeight="1" x14ac:dyDescent="0.2">
      <c r="B40" s="75"/>
      <c r="C40" s="90"/>
      <c r="D40" s="9"/>
      <c r="E40" s="77"/>
      <c r="F40" s="91"/>
      <c r="G40" s="77"/>
      <c r="H40" s="146"/>
      <c r="I40" s="88"/>
      <c r="J40" s="78"/>
      <c r="K40" s="77"/>
      <c r="L40" s="78"/>
      <c r="M40" s="77"/>
      <c r="N40" s="89"/>
      <c r="O40" s="136"/>
    </row>
    <row r="41" spans="2:19" ht="8.25" hidden="1" customHeight="1" x14ac:dyDescent="0.2">
      <c r="B41" s="75"/>
      <c r="C41" s="76" t="str">
        <f>IF(C35="Far/medmor","6",IF(C35="Mor","2",""))</f>
        <v/>
      </c>
      <c r="D41" s="77"/>
      <c r="E41" s="77"/>
      <c r="F41" s="186"/>
      <c r="G41" s="77"/>
      <c r="H41" s="186"/>
      <c r="I41" s="88"/>
      <c r="J41" s="78"/>
      <c r="K41" s="190" t="str">
        <f>IF(F41&lt;&gt;"",O39+1,"")</f>
        <v/>
      </c>
      <c r="L41" s="78"/>
      <c r="M41" s="191" t="str">
        <f>IF(F41&lt;&gt;"",K41+F41*7+H41-1,"")</f>
        <v/>
      </c>
      <c r="N41" s="89"/>
      <c r="O41" s="136" t="str">
        <f t="shared" ref="O41" si="0">IF(M41="",O39,M41)</f>
        <v/>
      </c>
      <c r="S41">
        <f>F41</f>
        <v>0</v>
      </c>
    </row>
    <row r="42" spans="2:19" ht="2.4500000000000002" customHeight="1" x14ac:dyDescent="0.2">
      <c r="B42" s="75"/>
      <c r="C42" s="9"/>
      <c r="D42" s="9"/>
      <c r="E42" s="77"/>
      <c r="F42" s="9"/>
      <c r="G42" s="77"/>
      <c r="H42" s="77"/>
      <c r="I42" s="88"/>
      <c r="J42" s="78"/>
      <c r="K42" s="77"/>
      <c r="L42" s="78"/>
      <c r="M42" s="84"/>
      <c r="N42" s="89"/>
    </row>
    <row r="43" spans="2:19" ht="6.6" customHeight="1" x14ac:dyDescent="0.2">
      <c r="B43" s="93"/>
      <c r="C43" s="94"/>
      <c r="D43" s="94"/>
      <c r="E43" s="94"/>
      <c r="F43" s="9"/>
      <c r="G43" s="77"/>
      <c r="H43" s="77"/>
      <c r="I43" s="88"/>
      <c r="J43" s="78"/>
      <c r="K43" s="77"/>
      <c r="L43" s="78"/>
      <c r="M43" s="77"/>
      <c r="N43" s="31"/>
    </row>
    <row r="44" spans="2:19" ht="19.149999999999999" customHeight="1" x14ac:dyDescent="0.2">
      <c r="B44" s="235" t="s">
        <v>171</v>
      </c>
      <c r="C44" s="236"/>
      <c r="D44" s="236"/>
      <c r="E44" s="236"/>
      <c r="F44" s="236"/>
      <c r="G44" s="236"/>
      <c r="H44" s="236"/>
      <c r="I44" s="236"/>
      <c r="J44" s="90" t="s">
        <v>17</v>
      </c>
      <c r="K44" s="32"/>
      <c r="L44" s="90" t="s">
        <v>18</v>
      </c>
      <c r="M44" s="154"/>
      <c r="N44" s="31"/>
      <c r="S44">
        <f>IF(M44&gt;K44,M44-K44+1,IF(AND(K44&lt;&gt;"",K44=M44),1,0))</f>
        <v>0</v>
      </c>
    </row>
    <row r="45" spans="2:19" ht="3" customHeight="1" x14ac:dyDescent="0.2">
      <c r="B45" s="235"/>
      <c r="C45" s="236"/>
      <c r="D45" s="236"/>
      <c r="E45" s="236"/>
      <c r="F45" s="236"/>
      <c r="G45" s="236"/>
      <c r="H45" s="236"/>
      <c r="I45" s="236"/>
      <c r="J45" s="90"/>
      <c r="K45" s="146"/>
      <c r="L45" s="90"/>
      <c r="M45" s="77"/>
      <c r="N45" s="31"/>
      <c r="S45">
        <f>IF(M45&gt;K45,M45-K45+1,IF(AND(K45&lt;&gt;"",K45=M45),1,0))</f>
        <v>0</v>
      </c>
    </row>
    <row r="46" spans="2:19" ht="19.5" customHeight="1" x14ac:dyDescent="0.2">
      <c r="B46" s="235"/>
      <c r="C46" s="236"/>
      <c r="D46" s="236"/>
      <c r="E46" s="236"/>
      <c r="F46" s="236"/>
      <c r="G46" s="236"/>
      <c r="H46" s="236"/>
      <c r="I46" s="236"/>
      <c r="J46" s="90" t="s">
        <v>17</v>
      </c>
      <c r="K46" s="32"/>
      <c r="L46" s="90" t="s">
        <v>18</v>
      </c>
      <c r="M46" s="154"/>
      <c r="N46" s="31"/>
      <c r="S46">
        <f>IF(M46&gt;K46,M46-K46+1,IF(AND(K46&lt;&gt;"",K46=M46),1,0))</f>
        <v>0</v>
      </c>
    </row>
    <row r="47" spans="2:19" ht="3" customHeight="1" x14ac:dyDescent="0.2">
      <c r="B47" s="235"/>
      <c r="C47" s="236"/>
      <c r="D47" s="236"/>
      <c r="E47" s="236"/>
      <c r="F47" s="236"/>
      <c r="G47" s="236"/>
      <c r="H47" s="236"/>
      <c r="I47" s="236"/>
      <c r="J47" s="90"/>
      <c r="K47" s="146"/>
      <c r="L47" s="90"/>
      <c r="M47" s="77"/>
      <c r="N47" s="31"/>
      <c r="S47">
        <f>IF(M47&gt;K47,M47-K47+1,IF(AND(K47&lt;&gt;"",K47=M47),1,0))</f>
        <v>0</v>
      </c>
    </row>
    <row r="48" spans="2:19" ht="19.5" customHeight="1" x14ac:dyDescent="0.2">
      <c r="B48" s="235"/>
      <c r="C48" s="236"/>
      <c r="D48" s="236"/>
      <c r="E48" s="236"/>
      <c r="F48" s="236"/>
      <c r="G48" s="236"/>
      <c r="H48" s="236"/>
      <c r="I48" s="236"/>
      <c r="J48" s="90" t="s">
        <v>17</v>
      </c>
      <c r="K48" s="32"/>
      <c r="L48" s="90" t="s">
        <v>18</v>
      </c>
      <c r="M48" s="154"/>
      <c r="N48" s="31"/>
      <c r="S48">
        <f>IF(M48&gt;K48,M48-K48+1,IF(AND(K48&lt;&gt;"",K48=M48),1,0))</f>
        <v>0</v>
      </c>
    </row>
    <row r="49" spans="2:19" ht="5.25" customHeight="1" x14ac:dyDescent="0.2">
      <c r="B49" s="66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2"/>
    </row>
    <row r="50" spans="2:19" ht="6" customHeight="1" x14ac:dyDescent="0.2">
      <c r="B50" s="95"/>
      <c r="N50" s="96"/>
    </row>
    <row r="51" spans="2:19" ht="64.5" customHeight="1" x14ac:dyDescent="0.2">
      <c r="B51" s="97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98"/>
    </row>
    <row r="52" spans="2:19" ht="41.25" customHeight="1" x14ac:dyDescent="0.2">
      <c r="B52" s="99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100"/>
    </row>
    <row r="53" spans="2:19" ht="47.25" hidden="1" customHeight="1" x14ac:dyDescent="0.2">
      <c r="B53" s="10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102"/>
    </row>
    <row r="54" spans="2:19" ht="5.0999999999999996" customHeight="1" x14ac:dyDescent="0.2">
      <c r="B54" s="216"/>
      <c r="C54" s="217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8"/>
    </row>
    <row r="55" spans="2:19" ht="5.0999999999999996" customHeight="1" x14ac:dyDescent="0.2">
      <c r="B55" s="269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  <c r="N55" s="271"/>
    </row>
    <row r="56" spans="2:19" ht="18" customHeight="1" x14ac:dyDescent="0.2">
      <c r="B56" s="240" t="s">
        <v>157</v>
      </c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2"/>
    </row>
    <row r="57" spans="2:19" ht="5.25" customHeight="1" x14ac:dyDescent="0.2"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74"/>
    </row>
    <row r="58" spans="2:19" ht="21" customHeight="1" x14ac:dyDescent="0.2">
      <c r="B58" s="272" t="s">
        <v>260</v>
      </c>
      <c r="C58" s="273"/>
      <c r="D58" s="273"/>
      <c r="E58" s="9"/>
      <c r="F58" s="145"/>
      <c r="G58" s="77" t="s">
        <v>29</v>
      </c>
      <c r="H58" s="33"/>
      <c r="I58" s="77" t="s">
        <v>19</v>
      </c>
      <c r="J58" s="9" t="s">
        <v>17</v>
      </c>
      <c r="K58" s="32" t="str">
        <f>IF(OR(F58&lt;&gt;"",H58&lt;&gt;""),O41+1,"")</f>
        <v/>
      </c>
      <c r="L58" s="9" t="s">
        <v>18</v>
      </c>
      <c r="M58" s="136" t="str">
        <f>IF(OR(F58&lt;&gt;"",H58&lt;&gt;""),K58+F58*7+H58-1,"")</f>
        <v/>
      </c>
      <c r="N58" s="74"/>
      <c r="P58" s="152" t="str">
        <f>IF(M58&lt;&gt;"",M58,O41)</f>
        <v/>
      </c>
      <c r="S58" s="137" t="e">
        <f>M41+1</f>
        <v>#VALUE!</v>
      </c>
    </row>
    <row r="59" spans="2:19" ht="4.1500000000000004" customHeight="1" x14ac:dyDescent="0.2">
      <c r="B59" s="103"/>
      <c r="C59" s="104"/>
      <c r="D59" s="104"/>
      <c r="E59" s="105"/>
      <c r="F59" s="106"/>
      <c r="G59" s="107"/>
      <c r="H59" s="67"/>
      <c r="I59" s="107"/>
      <c r="J59" s="105"/>
      <c r="K59" s="108"/>
      <c r="L59" s="105"/>
      <c r="M59" s="108"/>
      <c r="N59" s="109"/>
      <c r="P59" s="153"/>
    </row>
    <row r="60" spans="2:19" ht="4.1500000000000004" customHeight="1" x14ac:dyDescent="0.2">
      <c r="B60" s="112"/>
      <c r="C60" s="112"/>
      <c r="D60" s="112"/>
      <c r="E60" s="9"/>
      <c r="F60" s="113"/>
      <c r="G60" s="77"/>
      <c r="H60" s="114"/>
      <c r="I60" s="77"/>
      <c r="J60" s="9"/>
      <c r="K60" s="115"/>
      <c r="L60" s="9"/>
      <c r="M60" s="115"/>
      <c r="N60" s="9"/>
      <c r="P60" s="153"/>
    </row>
    <row r="61" spans="2:19" ht="18" customHeight="1" x14ac:dyDescent="0.2">
      <c r="B61" s="240" t="s">
        <v>180</v>
      </c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2"/>
      <c r="P61" s="153"/>
      <c r="S61" s="4" t="str">
        <f>IF(AND(F63&lt;&gt;"",M54&lt;&gt;""),M54+1,"")</f>
        <v/>
      </c>
    </row>
    <row r="62" spans="2:19" ht="6.75" customHeight="1" x14ac:dyDescent="0.2">
      <c r="B62" s="243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5"/>
      <c r="P62" s="153"/>
      <c r="S62" s="137">
        <f>M54</f>
        <v>0</v>
      </c>
    </row>
    <row r="63" spans="2:19" ht="20.45" customHeight="1" x14ac:dyDescent="0.2">
      <c r="B63" s="246" t="s">
        <v>259</v>
      </c>
      <c r="C63" s="247"/>
      <c r="D63" s="247"/>
      <c r="E63" s="105"/>
      <c r="F63" s="148"/>
      <c r="G63" s="107" t="s">
        <v>29</v>
      </c>
      <c r="H63" s="149"/>
      <c r="I63" s="107" t="s">
        <v>19</v>
      </c>
      <c r="J63" s="105" t="s">
        <v>17</v>
      </c>
      <c r="K63" s="150" t="str">
        <f>IF(OR(F63&lt;&gt;"",H63&lt;&gt;""),P58+1,"")</f>
        <v/>
      </c>
      <c r="L63" s="105" t="s">
        <v>18</v>
      </c>
      <c r="M63" s="151" t="str">
        <f>IF(OR(F63&lt;&gt;"",H63&lt;&gt;""),K63+F63*7+H63-1,"")</f>
        <v/>
      </c>
      <c r="N63" s="109"/>
      <c r="P63" s="152" t="str">
        <f>IF(M63&lt;&gt;"",M63,P58)</f>
        <v/>
      </c>
      <c r="S63">
        <v>8</v>
      </c>
    </row>
    <row r="64" spans="2:19" ht="5.25" customHeight="1" x14ac:dyDescent="0.2"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2"/>
      <c r="P64" s="153"/>
    </row>
    <row r="65" spans="2:21" ht="18" customHeight="1" x14ac:dyDescent="0.2">
      <c r="B65" s="240" t="s">
        <v>177</v>
      </c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2"/>
      <c r="P65" s="153"/>
      <c r="S65" s="4" t="str">
        <f>IF(AND(F67&lt;&gt;"",M58&lt;&gt;""),M58+1,"")</f>
        <v/>
      </c>
    </row>
    <row r="66" spans="2:21" ht="6.75" customHeight="1" x14ac:dyDescent="0.2">
      <c r="B66" s="243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5"/>
      <c r="P66" s="153"/>
      <c r="S66" s="137" t="str">
        <f>M58</f>
        <v/>
      </c>
    </row>
    <row r="67" spans="2:21" ht="20.45" customHeight="1" x14ac:dyDescent="0.2">
      <c r="B67" s="243" t="s">
        <v>328</v>
      </c>
      <c r="C67" s="244"/>
      <c r="D67" s="244"/>
      <c r="E67" s="9"/>
      <c r="F67" s="145"/>
      <c r="G67" s="77" t="s">
        <v>176</v>
      </c>
      <c r="H67" s="9"/>
      <c r="I67" s="77"/>
      <c r="J67" s="9" t="s">
        <v>17</v>
      </c>
      <c r="K67" s="32" t="str">
        <f>IF(F67&lt;&gt;"",P63+1,"")</f>
        <v/>
      </c>
      <c r="L67" s="9" t="s">
        <v>18</v>
      </c>
      <c r="M67" s="136" t="str">
        <f>IF(AND(F67&lt;&gt;"",K67&lt;&gt;""),K67+F67*7+H67-1,"")</f>
        <v/>
      </c>
      <c r="N67" s="74"/>
      <c r="P67" s="152" t="str">
        <f>IF(M67&lt;&gt;"",M67,P63)</f>
        <v/>
      </c>
      <c r="Q67">
        <v>1</v>
      </c>
      <c r="S67">
        <v>8</v>
      </c>
      <c r="U67">
        <v>1</v>
      </c>
    </row>
    <row r="68" spans="2:21" ht="6" customHeight="1" x14ac:dyDescent="0.2">
      <c r="B68" s="66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2"/>
      <c r="P68" s="153"/>
      <c r="S68">
        <v>14</v>
      </c>
      <c r="U68">
        <v>2</v>
      </c>
    </row>
    <row r="69" spans="2:21" ht="6" customHeight="1" x14ac:dyDescent="0.2">
      <c r="P69" s="153"/>
      <c r="U69">
        <v>3</v>
      </c>
    </row>
    <row r="70" spans="2:21" ht="14.45" customHeight="1" x14ac:dyDescent="0.2">
      <c r="B70" s="240" t="s">
        <v>156</v>
      </c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2"/>
      <c r="P70" s="153"/>
      <c r="Q70" s="3"/>
      <c r="R70" t="s">
        <v>19</v>
      </c>
      <c r="U70">
        <v>4</v>
      </c>
    </row>
    <row r="71" spans="2:21" ht="6.95" customHeight="1" x14ac:dyDescent="0.2">
      <c r="B71" s="123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124"/>
      <c r="P71" s="153"/>
      <c r="U71">
        <v>5</v>
      </c>
    </row>
    <row r="72" spans="2:21" ht="19.149999999999999" customHeight="1" x14ac:dyDescent="0.2">
      <c r="B72" s="248"/>
      <c r="C72" s="249"/>
      <c r="D72" s="249"/>
      <c r="E72" s="65" t="str">
        <f>IF(B72="forlænger forældreorlov uden løn","(8 eller 14 uger)","")</f>
        <v/>
      </c>
      <c r="F72" s="145"/>
      <c r="G72" s="77" t="s">
        <v>19</v>
      </c>
      <c r="H72" s="112"/>
      <c r="I72" s="112" t="str">
        <f>IF(G72="uger/og","dage","")</f>
        <v/>
      </c>
      <c r="J72" s="78" t="s">
        <v>17</v>
      </c>
      <c r="K72" s="32" t="str">
        <f>IF(F72&lt;&gt;"",WORKDAY(P67,Q67,$P$116:$V$124),"")</f>
        <v/>
      </c>
      <c r="L72" s="78" t="s">
        <v>18</v>
      </c>
      <c r="M72" s="136" t="str">
        <f>IF(F72&lt;&gt;"",R72,"")</f>
        <v/>
      </c>
      <c r="N72" s="74"/>
      <c r="O72" s="137"/>
      <c r="P72" s="152" t="str">
        <f>IF(M72&lt;&gt;"",M72,P67)</f>
        <v/>
      </c>
      <c r="Q72">
        <v>1</v>
      </c>
      <c r="R72" s="4" t="e">
        <f>WORKDAY(P67,F72,$P$116:$T$124)</f>
        <v>#VALUE!</v>
      </c>
      <c r="S72" s="4" t="str">
        <f>IF(OR(F72&lt;&gt;"",H72&lt;&gt;0),IF(S58&lt;&gt;"",M58+1,IF(M41&lt;&gt;"",M41+1,IF(M39&lt;&gt;"",M39+1,IF(M37&lt;&gt;"",M37+1,"")))),"")</f>
        <v/>
      </c>
      <c r="U72">
        <v>6</v>
      </c>
    </row>
    <row r="73" spans="2:21" ht="6" customHeight="1" x14ac:dyDescent="0.2">
      <c r="B73" s="123"/>
      <c r="C73" s="65"/>
      <c r="D73" s="65"/>
      <c r="E73" s="65"/>
      <c r="F73" s="65"/>
      <c r="G73" s="77"/>
      <c r="H73" s="112"/>
      <c r="I73" s="88"/>
      <c r="J73" s="78"/>
      <c r="K73" s="78"/>
      <c r="L73" s="78"/>
      <c r="M73" s="78"/>
      <c r="N73" s="74"/>
      <c r="P73" s="152"/>
      <c r="Q73" s="137"/>
      <c r="S73" s="4"/>
      <c r="U73">
        <v>7</v>
      </c>
    </row>
    <row r="74" spans="2:21" ht="19.149999999999999" customHeight="1" x14ac:dyDescent="0.2">
      <c r="B74" s="248"/>
      <c r="C74" s="249"/>
      <c r="D74" s="249"/>
      <c r="E74" s="65"/>
      <c r="F74" s="145"/>
      <c r="G74" s="77" t="s">
        <v>19</v>
      </c>
      <c r="H74" s="112"/>
      <c r="I74" s="112" t="str">
        <f>IF(G74="uger/og","dage","")</f>
        <v/>
      </c>
      <c r="J74" s="78" t="s">
        <v>17</v>
      </c>
      <c r="K74" s="32" t="str">
        <f>IF(F74&lt;&gt;"",WORKDAY(P72,Q67,$P$116:$V$124),"")</f>
        <v/>
      </c>
      <c r="L74" s="78" t="s">
        <v>18</v>
      </c>
      <c r="M74" s="136" t="str">
        <f>IF(F74&lt;&gt;"",R74,"")</f>
        <v/>
      </c>
      <c r="N74" s="74"/>
      <c r="O74" s="137"/>
      <c r="P74" s="152" t="str">
        <f>IF(M74&lt;&gt;"",M74,P67)</f>
        <v/>
      </c>
      <c r="Q74">
        <v>1</v>
      </c>
      <c r="R74" s="4" t="e">
        <f>WORKDAY(P72,F74,$P$116:$T$124)</f>
        <v>#VALUE!</v>
      </c>
      <c r="S74" s="4" t="str">
        <f>IF(AND(M72&lt;&gt;"",OR(F74&lt;&gt;"",H74&lt;&gt;"")),M72+1,"")</f>
        <v/>
      </c>
      <c r="U74">
        <v>8</v>
      </c>
    </row>
    <row r="75" spans="2:21" ht="5.25" customHeight="1" x14ac:dyDescent="0.2">
      <c r="B75" s="123"/>
      <c r="C75" s="65"/>
      <c r="D75" s="65"/>
      <c r="E75" s="65"/>
      <c r="F75" s="65"/>
      <c r="G75" s="77"/>
      <c r="H75" s="112"/>
      <c r="I75" s="88"/>
      <c r="J75" s="78"/>
      <c r="K75" s="78"/>
      <c r="L75" s="78"/>
      <c r="M75" s="78"/>
      <c r="N75" s="74"/>
      <c r="P75" s="4"/>
      <c r="Q75" s="137"/>
      <c r="R75" s="4"/>
      <c r="S75" s="4"/>
      <c r="U75">
        <v>9</v>
      </c>
    </row>
    <row r="76" spans="2:21" ht="19.149999999999999" customHeight="1" x14ac:dyDescent="0.2">
      <c r="B76" s="248"/>
      <c r="C76" s="249"/>
      <c r="D76" s="249"/>
      <c r="E76" s="65"/>
      <c r="F76" s="145"/>
      <c r="G76" s="77" t="s">
        <v>19</v>
      </c>
      <c r="H76" s="112"/>
      <c r="I76" s="112" t="str">
        <f>IF(G76="uger/og","dage","")</f>
        <v/>
      </c>
      <c r="J76" s="78" t="s">
        <v>17</v>
      </c>
      <c r="K76" s="32" t="str">
        <f>IF(F76&lt;&gt;"",WORKDAY(P74,Q67,$P$116:$T$124),"")</f>
        <v/>
      </c>
      <c r="L76" s="78" t="s">
        <v>18</v>
      </c>
      <c r="M76" s="136" t="str">
        <f>IF(F76&lt;&gt;"",R76,"")</f>
        <v/>
      </c>
      <c r="N76" s="74"/>
      <c r="O76" s="137"/>
      <c r="P76" s="4"/>
      <c r="Q76" s="137"/>
      <c r="R76" s="4" t="e">
        <f>WORKDAY(P74,F76,$P$116:$T$124)</f>
        <v>#VALUE!</v>
      </c>
      <c r="S76" s="4" t="str">
        <f>IF(F76&lt;&gt;"",IF(S67&lt;&gt;"",M67+1,IF(M46&lt;&gt;"",M46+1,IF(M44&lt;&gt;"",M44+1,IF(M42&lt;&gt;"",M42+1,"")))),"")</f>
        <v/>
      </c>
      <c r="U76">
        <v>10</v>
      </c>
    </row>
    <row r="77" spans="2:21" ht="6.95" customHeight="1" x14ac:dyDescent="0.2">
      <c r="B77" s="123"/>
      <c r="C77" s="65"/>
      <c r="D77" s="65"/>
      <c r="E77" s="65"/>
      <c r="F77" s="65"/>
      <c r="G77" s="77"/>
      <c r="H77" s="112"/>
      <c r="I77" s="88"/>
      <c r="J77" s="78"/>
      <c r="K77" s="78"/>
      <c r="L77" s="78"/>
      <c r="M77" s="78"/>
      <c r="N77" s="74"/>
      <c r="U77">
        <v>11</v>
      </c>
    </row>
    <row r="78" spans="2:21" ht="106.15" customHeight="1" x14ac:dyDescent="0.2">
      <c r="B78" s="263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5"/>
      <c r="U78">
        <v>12</v>
      </c>
    </row>
    <row r="79" spans="2:21" ht="4.1500000000000004" customHeight="1" x14ac:dyDescent="0.2">
      <c r="B79" s="87"/>
      <c r="C79" s="112"/>
      <c r="D79" s="112"/>
      <c r="E79" s="9"/>
      <c r="F79" s="113"/>
      <c r="G79" s="77"/>
      <c r="H79" s="114"/>
      <c r="I79" s="77"/>
      <c r="J79" s="9"/>
      <c r="K79" s="115"/>
      <c r="L79" s="9"/>
      <c r="M79" s="115"/>
      <c r="N79" s="74"/>
      <c r="U79">
        <v>13</v>
      </c>
    </row>
    <row r="80" spans="2:21" ht="19.149999999999999" customHeight="1" x14ac:dyDescent="0.2">
      <c r="B80" s="240" t="s">
        <v>159</v>
      </c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2"/>
      <c r="U80">
        <v>14</v>
      </c>
    </row>
    <row r="81" spans="2:14" ht="6" customHeight="1" x14ac:dyDescent="0.2">
      <c r="B81" s="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74"/>
    </row>
    <row r="82" spans="2:14" ht="19.149999999999999" customHeight="1" x14ac:dyDescent="0.2">
      <c r="B82" s="131" t="s">
        <v>164</v>
      </c>
      <c r="C82" s="117"/>
      <c r="D82" s="138"/>
      <c r="E82" s="116" t="s">
        <v>29</v>
      </c>
      <c r="F82" s="77"/>
      <c r="G82" s="138"/>
      <c r="H82" s="142" t="s">
        <v>19</v>
      </c>
      <c r="I82" s="77"/>
      <c r="J82" s="78"/>
      <c r="K82" s="77"/>
      <c r="L82" s="77"/>
      <c r="M82" s="77"/>
      <c r="N82" s="74"/>
    </row>
    <row r="83" spans="2:14" ht="6.6" customHeight="1" x14ac:dyDescent="0.2">
      <c r="B83" s="128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9"/>
    </row>
    <row r="84" spans="2:14" ht="4.1500000000000004" customHeight="1" x14ac:dyDescent="0.2"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0"/>
    </row>
    <row r="85" spans="2:14" ht="14.45" customHeight="1" x14ac:dyDescent="0.2"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</row>
    <row r="86" spans="2:14" ht="6.95" customHeight="1" x14ac:dyDescent="0.2"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</row>
    <row r="87" spans="2:14" ht="220.9" customHeight="1" x14ac:dyDescent="0.2"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</row>
    <row r="88" spans="2:14" ht="4.9000000000000004" customHeight="1" x14ac:dyDescent="0.2"/>
    <row r="89" spans="2:14" ht="18.600000000000001" customHeight="1" x14ac:dyDescent="0.2">
      <c r="B89" s="250" t="s">
        <v>158</v>
      </c>
      <c r="C89" s="251"/>
      <c r="D89" s="251"/>
      <c r="E89" s="251"/>
      <c r="F89" s="251"/>
      <c r="G89" s="251"/>
      <c r="H89" s="251"/>
      <c r="I89" s="251"/>
      <c r="J89" s="251"/>
      <c r="K89" s="251"/>
      <c r="L89" s="251"/>
      <c r="M89" s="251"/>
      <c r="N89" s="252"/>
    </row>
    <row r="90" spans="2:14" ht="6.95" customHeight="1" x14ac:dyDescent="0.2">
      <c r="B90" s="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74"/>
    </row>
    <row r="91" spans="2:14" ht="22.15" customHeight="1" x14ac:dyDescent="0.2">
      <c r="B91" s="130" t="s">
        <v>165</v>
      </c>
      <c r="C91" s="77"/>
      <c r="D91" s="145"/>
      <c r="E91" s="143" t="s">
        <v>166</v>
      </c>
      <c r="F91" s="76" t="s">
        <v>17</v>
      </c>
      <c r="G91" s="32"/>
      <c r="H91" s="78"/>
      <c r="I91" s="132" t="s">
        <v>18</v>
      </c>
      <c r="J91" s="266"/>
      <c r="K91" s="266"/>
      <c r="L91" s="78"/>
      <c r="M91" s="129"/>
      <c r="N91" s="74"/>
    </row>
    <row r="92" spans="2:14" ht="5.45" customHeight="1" x14ac:dyDescent="0.2">
      <c r="B92" s="118"/>
      <c r="C92" s="67"/>
      <c r="D92" s="67"/>
      <c r="E92" s="67"/>
      <c r="F92" s="67"/>
      <c r="G92" s="67"/>
      <c r="H92" s="119"/>
      <c r="I92" s="119"/>
      <c r="J92" s="120"/>
      <c r="K92" s="121"/>
      <c r="L92" s="121"/>
      <c r="M92" s="121"/>
      <c r="N92" s="122"/>
    </row>
    <row r="93" spans="2:14" ht="4.9000000000000004" customHeight="1" x14ac:dyDescent="0.2"/>
    <row r="94" spans="2:14" ht="15.75" customHeight="1" x14ac:dyDescent="0.2">
      <c r="B94" s="237" t="s">
        <v>261</v>
      </c>
      <c r="C94" s="238"/>
      <c r="D94" s="238"/>
      <c r="E94" s="238"/>
      <c r="F94" s="238"/>
      <c r="G94" s="238"/>
      <c r="H94" s="238"/>
      <c r="I94" s="238"/>
      <c r="J94" s="238"/>
      <c r="K94" s="238"/>
      <c r="L94" s="238"/>
      <c r="M94" s="238"/>
      <c r="N94" s="125"/>
    </row>
    <row r="95" spans="2:14" ht="3.75" customHeight="1" x14ac:dyDescent="0.2">
      <c r="B95" s="126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31"/>
    </row>
    <row r="96" spans="2:14" ht="14.25" x14ac:dyDescent="0.2">
      <c r="B96" s="194" t="s">
        <v>268</v>
      </c>
      <c r="C96" s="77"/>
      <c r="D96" s="77"/>
      <c r="E96" s="127"/>
      <c r="F96" s="145"/>
      <c r="G96" s="77" t="s">
        <v>29</v>
      </c>
      <c r="H96" s="33"/>
      <c r="I96" s="77" t="s">
        <v>19</v>
      </c>
      <c r="J96" s="77"/>
      <c r="K96" s="114"/>
      <c r="L96" s="114"/>
      <c r="M96" s="114"/>
      <c r="N96" s="31"/>
    </row>
    <row r="97" spans="2:14" hidden="1" x14ac:dyDescent="0.2">
      <c r="B97" s="126"/>
      <c r="C97" s="114"/>
      <c r="D97" s="114"/>
      <c r="E97" s="114"/>
      <c r="F97" s="114"/>
      <c r="G97" s="114"/>
      <c r="H97" s="114"/>
      <c r="I97" s="77"/>
      <c r="J97" s="77"/>
      <c r="K97" s="114"/>
      <c r="L97" s="114"/>
      <c r="M97" s="114"/>
      <c r="N97" s="31"/>
    </row>
    <row r="98" spans="2:14" hidden="1" x14ac:dyDescent="0.2">
      <c r="B98" s="75"/>
      <c r="C98" s="77"/>
      <c r="D98" s="77"/>
      <c r="E98" s="114"/>
      <c r="F98" s="186"/>
      <c r="G98" s="77"/>
      <c r="H98" s="192"/>
      <c r="I98" s="77"/>
      <c r="J98" s="114"/>
      <c r="K98" s="114"/>
      <c r="L98" s="114"/>
      <c r="M98" s="114"/>
      <c r="N98" s="31"/>
    </row>
    <row r="99" spans="2:14" hidden="1" x14ac:dyDescent="0.2">
      <c r="B99" s="75"/>
      <c r="C99" s="77"/>
      <c r="D99" s="77"/>
      <c r="E99" s="114"/>
      <c r="F99" s="114"/>
      <c r="G99" s="114"/>
      <c r="H99" s="114"/>
      <c r="I99" s="114"/>
      <c r="J99" s="114"/>
      <c r="K99" s="114"/>
      <c r="L99" s="114"/>
      <c r="M99" s="114"/>
      <c r="N99" s="31"/>
    </row>
    <row r="100" spans="2:14" hidden="1" x14ac:dyDescent="0.2">
      <c r="B100" s="75"/>
      <c r="C100" s="77"/>
      <c r="D100" s="77"/>
      <c r="E100" s="114"/>
      <c r="F100" s="186"/>
      <c r="G100" s="77"/>
      <c r="H100" s="192"/>
      <c r="I100" s="77"/>
      <c r="J100" s="77"/>
      <c r="K100" s="82"/>
      <c r="L100" s="114"/>
      <c r="M100" s="114"/>
      <c r="N100" s="31"/>
    </row>
    <row r="101" spans="2:14" x14ac:dyDescent="0.2"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2"/>
    </row>
    <row r="102" spans="2:14" ht="4.9000000000000004" customHeight="1" x14ac:dyDescent="0.2"/>
    <row r="103" spans="2:14" ht="14.25" x14ac:dyDescent="0.2">
      <c r="B103" s="250" t="s">
        <v>167</v>
      </c>
      <c r="C103" s="251"/>
      <c r="D103" s="251"/>
      <c r="E103" s="251"/>
      <c r="F103" s="251"/>
      <c r="G103" s="251"/>
      <c r="H103" s="251"/>
      <c r="I103" s="251"/>
      <c r="J103" s="251"/>
      <c r="K103" s="251"/>
      <c r="L103" s="251"/>
      <c r="M103" s="251"/>
      <c r="N103" s="252"/>
    </row>
    <row r="104" spans="2:14" x14ac:dyDescent="0.2">
      <c r="B104" s="253"/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5"/>
    </row>
    <row r="105" spans="2:14" x14ac:dyDescent="0.2">
      <c r="B105" s="256"/>
      <c r="C105" s="257"/>
      <c r="D105" s="257"/>
      <c r="E105" s="257"/>
      <c r="F105" s="257"/>
      <c r="G105" s="257"/>
      <c r="H105" s="257"/>
      <c r="I105" s="257"/>
      <c r="J105" s="257"/>
      <c r="K105" s="257"/>
      <c r="L105" s="257"/>
      <c r="M105" s="257"/>
      <c r="N105" s="258"/>
    </row>
    <row r="106" spans="2:14" x14ac:dyDescent="0.2">
      <c r="B106" s="256"/>
      <c r="C106" s="257"/>
      <c r="D106" s="257"/>
      <c r="E106" s="257"/>
      <c r="F106" s="257"/>
      <c r="G106" s="257"/>
      <c r="H106" s="257"/>
      <c r="I106" s="257"/>
      <c r="J106" s="257"/>
      <c r="K106" s="257"/>
      <c r="L106" s="257"/>
      <c r="M106" s="257"/>
      <c r="N106" s="258"/>
    </row>
    <row r="107" spans="2:14" x14ac:dyDescent="0.2">
      <c r="B107" s="256"/>
      <c r="C107" s="257"/>
      <c r="D107" s="257"/>
      <c r="E107" s="257"/>
      <c r="F107" s="257"/>
      <c r="G107" s="257"/>
      <c r="H107" s="257"/>
      <c r="I107" s="257"/>
      <c r="J107" s="257"/>
      <c r="K107" s="257"/>
      <c r="L107" s="257"/>
      <c r="M107" s="257"/>
      <c r="N107" s="258"/>
    </row>
    <row r="108" spans="2:14" x14ac:dyDescent="0.2">
      <c r="B108" s="256"/>
      <c r="C108" s="257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8"/>
    </row>
    <row r="109" spans="2:14" x14ac:dyDescent="0.2">
      <c r="B109" s="256"/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8"/>
    </row>
    <row r="110" spans="2:14" x14ac:dyDescent="0.2">
      <c r="B110" s="259"/>
      <c r="C110" s="260"/>
      <c r="D110" s="260"/>
      <c r="E110" s="260"/>
      <c r="F110" s="260"/>
      <c r="G110" s="260"/>
      <c r="H110" s="260"/>
      <c r="I110" s="260"/>
      <c r="J110" s="260"/>
      <c r="K110" s="260"/>
      <c r="L110" s="260"/>
      <c r="M110" s="260"/>
      <c r="N110" s="261"/>
    </row>
    <row r="112" spans="2:14" ht="14.25" x14ac:dyDescent="0.2">
      <c r="B112" s="267" t="s">
        <v>198</v>
      </c>
      <c r="C112" s="267"/>
      <c r="D112" s="267"/>
      <c r="E112" s="267"/>
      <c r="F112" s="267"/>
      <c r="G112" s="267"/>
      <c r="H112" s="267"/>
      <c r="I112" s="267"/>
      <c r="J112" s="267"/>
      <c r="K112" s="267"/>
      <c r="L112" s="267"/>
      <c r="M112" s="267"/>
      <c r="N112" s="267"/>
    </row>
    <row r="113" spans="2:21" ht="14.25" x14ac:dyDescent="0.2">
      <c r="B113" s="267" t="s">
        <v>199</v>
      </c>
      <c r="C113" s="267"/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</row>
    <row r="114" spans="2:21" ht="14.25" x14ac:dyDescent="0.2">
      <c r="B114" s="262" t="e">
        <f>VLOOKUP(D14,' område niveau 3'!A4:J20,9,FALSE)</f>
        <v>#N/A</v>
      </c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141"/>
      <c r="N114" s="141"/>
      <c r="P114" s="3"/>
      <c r="Q114" s="3" t="s">
        <v>178</v>
      </c>
    </row>
    <row r="115" spans="2:21" x14ac:dyDescent="0.2">
      <c r="P115">
        <v>2023</v>
      </c>
      <c r="Q115">
        <v>2024</v>
      </c>
      <c r="R115">
        <v>2025</v>
      </c>
      <c r="S115">
        <v>2026</v>
      </c>
      <c r="T115">
        <v>2027</v>
      </c>
    </row>
    <row r="116" spans="2:21" x14ac:dyDescent="0.2">
      <c r="P116" s="4">
        <v>44927</v>
      </c>
      <c r="Q116" s="4">
        <v>45292</v>
      </c>
      <c r="R116" s="4">
        <v>45658</v>
      </c>
      <c r="S116" s="4">
        <v>46023</v>
      </c>
      <c r="T116" s="4">
        <v>46388</v>
      </c>
    </row>
    <row r="117" spans="2:21" x14ac:dyDescent="0.2">
      <c r="P117" s="4">
        <v>45022</v>
      </c>
      <c r="Q117" s="4">
        <v>45379</v>
      </c>
      <c r="R117" s="4">
        <v>45764</v>
      </c>
      <c r="S117" s="4">
        <v>46114</v>
      </c>
      <c r="T117" s="4">
        <v>46471</v>
      </c>
    </row>
    <row r="118" spans="2:21" x14ac:dyDescent="0.2">
      <c r="P118" s="4">
        <v>45023</v>
      </c>
      <c r="Q118" s="4">
        <v>45380</v>
      </c>
      <c r="R118" s="4">
        <v>45765</v>
      </c>
      <c r="S118" s="4">
        <v>46115</v>
      </c>
      <c r="T118" s="4">
        <v>46472</v>
      </c>
    </row>
    <row r="119" spans="2:21" x14ac:dyDescent="0.2">
      <c r="P119" s="4">
        <v>45026</v>
      </c>
      <c r="Q119" s="4">
        <v>45383</v>
      </c>
      <c r="R119" s="4">
        <v>45768</v>
      </c>
      <c r="S119" s="4">
        <v>46118</v>
      </c>
      <c r="T119" s="4">
        <v>46475</v>
      </c>
    </row>
    <row r="120" spans="2:21" x14ac:dyDescent="0.2">
      <c r="P120" s="4">
        <v>45051</v>
      </c>
      <c r="Q120" s="4">
        <v>45421</v>
      </c>
      <c r="R120" s="4">
        <v>45806</v>
      </c>
      <c r="S120" s="4">
        <v>46156</v>
      </c>
      <c r="T120" s="4">
        <v>46513</v>
      </c>
    </row>
    <row r="121" spans="2:21" x14ac:dyDescent="0.2">
      <c r="P121" s="4">
        <v>45064</v>
      </c>
      <c r="Q121" s="4">
        <v>45432</v>
      </c>
      <c r="R121" s="4">
        <v>45817</v>
      </c>
      <c r="S121" s="4">
        <v>46167</v>
      </c>
      <c r="T121" s="4">
        <v>46523</v>
      </c>
    </row>
    <row r="122" spans="2:21" x14ac:dyDescent="0.2">
      <c r="P122" s="4">
        <v>45075</v>
      </c>
      <c r="Q122" s="4">
        <v>45651</v>
      </c>
      <c r="R122" s="4">
        <v>46016</v>
      </c>
      <c r="S122" s="4">
        <v>46381</v>
      </c>
      <c r="U122" s="4"/>
    </row>
    <row r="123" spans="2:21" x14ac:dyDescent="0.2">
      <c r="P123" s="4">
        <v>45285</v>
      </c>
      <c r="Q123" s="4">
        <v>45652</v>
      </c>
      <c r="R123" s="4">
        <v>46017</v>
      </c>
      <c r="S123" s="4"/>
      <c r="U123" s="4"/>
    </row>
    <row r="124" spans="2:21" x14ac:dyDescent="0.2">
      <c r="P124" s="4">
        <v>45286</v>
      </c>
    </row>
  </sheetData>
  <sheetProtection algorithmName="SHA-512" hashValue="jpEO9hnJI9nw3vAgz5+Kops1rMuuW2NrvcU19VCto1CnwXfTFWOBBgYMMTtOV3hP62EyF1zyT8HvudWLBHzp/g==" saltValue="J7BYK75BKvC1nTy17M9jsQ==" spinCount="100000" sheet="1" selectLockedCells="1"/>
  <mergeCells count="35">
    <mergeCell ref="B103:N103"/>
    <mergeCell ref="B104:N110"/>
    <mergeCell ref="B112:N112"/>
    <mergeCell ref="B113:N113"/>
    <mergeCell ref="B114:L114"/>
    <mergeCell ref="B94:M94"/>
    <mergeCell ref="B66:N66"/>
    <mergeCell ref="B67:D67"/>
    <mergeCell ref="B70:N70"/>
    <mergeCell ref="B72:D72"/>
    <mergeCell ref="B74:D74"/>
    <mergeCell ref="B76:D76"/>
    <mergeCell ref="B78:N78"/>
    <mergeCell ref="B80:N80"/>
    <mergeCell ref="B85:N87"/>
    <mergeCell ref="B89:N89"/>
    <mergeCell ref="J91:K91"/>
    <mergeCell ref="B65:N65"/>
    <mergeCell ref="D25:N33"/>
    <mergeCell ref="B34:N34"/>
    <mergeCell ref="C35:E35"/>
    <mergeCell ref="F35:N35"/>
    <mergeCell ref="B44:I48"/>
    <mergeCell ref="B54:N55"/>
    <mergeCell ref="B56:N56"/>
    <mergeCell ref="B58:D58"/>
    <mergeCell ref="B61:N61"/>
    <mergeCell ref="B62:N62"/>
    <mergeCell ref="B63:D63"/>
    <mergeCell ref="D18:J18"/>
    <mergeCell ref="D2:J2"/>
    <mergeCell ref="B3:M4"/>
    <mergeCell ref="D5:J5"/>
    <mergeCell ref="D14:J14"/>
    <mergeCell ref="D16:J16"/>
  </mergeCells>
  <dataValidations count="22">
    <dataValidation type="list" allowBlank="1" showDropDown="1" showInputMessage="1" showErrorMessage="1" errorTitle="Angiv maks 14 uger." error="Angiv maks 14 uger." sqref="F67" xr:uid="{AB51AB99-2D0C-49FB-B911-3C673E71CAC1}">
      <formula1>$U$67:$U$80</formula1>
    </dataValidation>
    <dataValidation type="custom" allowBlank="1" showInputMessage="1" showErrorMessage="1" sqref="P37" xr:uid="{6492DF0E-460B-4973-BE24-822FC6EAA267}">
      <formula1>IF(C35="Mor",20,2)</formula1>
    </dataValidation>
    <dataValidation type="date" operator="greaterThanOrEqual" allowBlank="1" showInputMessage="1" showErrorMessage="1" errorTitle="Skal skrives som dd-mm-åå" error="Indtast fødselsdato der er senere end den 01-05-2024." sqref="D22" xr:uid="{22EFB47A-0D66-4D07-8A46-ED62D897831A}">
      <formula1>45413</formula1>
    </dataValidation>
    <dataValidation allowBlank="1" showInputMessage="1" showErrorMessage="1" prompt="Indtast dato adskilt af bindestreger. Fx 02-08-2022" sqref="K39 K58 K67 K63" xr:uid="{D19A0FDA-2C46-4385-BF21-61A091B4BAC1}"/>
    <dataValidation type="whole" allowBlank="1" showInputMessage="1" showErrorMessage="1" error="Maksimum 6 dage._x000a_Alt over 6 dage skal skrives som hele uger" prompt="Alt over 6 dage skal angives som hele uger." sqref="H37 H39 H41" xr:uid="{C5A5282B-4FF8-459E-84AB-418D6F5E574D}">
      <formula1>0</formula1>
      <formula2>6</formula2>
    </dataValidation>
    <dataValidation allowBlank="1" showInputMessage="1" showErrorMessage="1" prompt="Alt over 6 dage skal angives som hele uger." sqref="H58 H67 H63" xr:uid="{04305561-FFC2-4ABF-9F1C-51C53DBFB071}"/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63" xr:uid="{F9063FF7-BBB8-4634-BB22-FBCA4F0E40AE}">
      <formula1>IF(AND(C40="Mor",F46=2),F63&lt;=11,F63&lt;=13)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44" xr:uid="{2C3FCB41-8C6F-4202-A908-C44044B6B0D7}">
      <formula1>D22</formula1>
    </dataValidation>
    <dataValidation type="custom" allowBlank="1" showInputMessage="1" showErrorMessage="1" errorTitle="Angiv færre antal uger." error="Hvis Mor: max 2 uger_x000a_" sqref="F41" xr:uid="{8B93096A-DE02-4D08-8BE2-6E1CFF664BA5}">
      <formula1>IF(C35="Mor",F41&lt;2)</formula1>
    </dataValidation>
    <dataValidation type="custom" allowBlank="1" showInputMessage="1" showErrorMessage="1" errorTitle="Angiv færre antal uger." error="Hvis Mor: max 4 uger" sqref="F39" xr:uid="{65A778FA-A6FE-49D6-94E5-00E4F34C4B56}">
      <formula1>IF(C35="Mor",F39&lt;4)</formula1>
    </dataValidation>
    <dataValidation type="list" allowBlank="1" showDropDown="1" showInputMessage="1" showErrorMessage="1" sqref="C35:E35" xr:uid="{3074CEC0-A416-4157-BDD3-EA6E6D0E3737}">
      <formula1>$S$9:$S$10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6:K47" xr:uid="{F876783F-13EC-414C-9ECE-2A26687AB55C}">
      <formula1>G1048473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5" xr:uid="{76F3DACE-34AA-4B55-8F2D-8C8E940DBB61}">
      <formula1>G1048473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8" xr:uid="{89C32A1E-6BA4-42F3-9FED-9CE2F79DDD40}">
      <formula1>G1048473</formula1>
    </dataValidation>
    <dataValidation type="whole" allowBlank="1" showInputMessage="1" showErrorMessage="1" errorTitle="Max. antal uge er 6" error="Max. antal uge er 6" sqref="F40 F42:F43" xr:uid="{C143EE3F-9267-4A82-B65D-2DC78C8B51BA}">
      <formula1>0</formula1>
      <formula2>C40</formula2>
    </dataValidation>
    <dataValidation type="whole" allowBlank="1" showInputMessage="1" showErrorMessage="1" error="Maksimum 6 dage._x000a_Alt over 6 dage skal skrives som hele uger" prompt="Alt over 6 dage skal skrives som hele uger" sqref="H40 H42:H43" xr:uid="{9D000E96-F074-4884-974E-4DF3E695B094}">
      <formula1>0</formula1>
      <formula2>6</formula2>
    </dataValidation>
    <dataValidation type="custom" allowBlank="1" showInputMessage="1" showErrorMessage="1" errorTitle="Angiv færre antal uger." error="Max 49 uger hvis barnet er født før 1.4.2026_x000a_Max 51 uger hvis barnet er født efter 1.4.2026_x000a__x000a_" sqref="F37" xr:uid="{62D2F084-1267-4360-85FE-8B79EEA6595B}">
      <formula1>IF(C35="Soloforældre Mor",F37&lt;=P37,F37&lt;=P37)</formula1>
    </dataValidation>
    <dataValidation allowBlank="1" showInputMessage="1" showErrorMessage="1" errorTitle="Skal skrives som dd-mm-åå" sqref="E22:G22" xr:uid="{AB55A129-8664-444A-85BF-1C00D3A854F1}"/>
    <dataValidation showDropDown="1" showInputMessage="1" showErrorMessage="1" sqref="N18:N19 D18 J19" xr:uid="{FC9C900E-1F6B-46DC-8F1A-680E77B53107}"/>
    <dataValidation type="list" allowBlank="1" showInputMessage="1" showErrorMessage="1" sqref="J15 J17 B79:D79 B59:D60" xr:uid="{FD3AFA68-66D8-4C9B-9D7E-E7E83D49F766}">
      <formula1>#REF!</formula1>
    </dataValidation>
    <dataValidation type="list" allowBlank="1" showInputMessage="1" showErrorMessage="1" sqref="B72:D72 B74:D74 B76:D76" xr:uid="{9E8A3340-B30F-4FD2-987E-C0AC221FBA52}">
      <formula1>$S$12:$S$14</formula1>
    </dataValidation>
    <dataValidation allowBlank="1" showDropDown="1" showInputMessage="1" showErrorMessage="1" sqref="B58:D58" xr:uid="{90796088-287E-443B-8830-3B61471B8235}"/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83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26625" r:id="rId4"/>
      </mc:Fallback>
    </mc:AlternateContent>
    <mc:AlternateContent xmlns:mc="http://schemas.openxmlformats.org/markup-compatibility/2006">
      <mc:Choice Requires="x14">
        <oleObject progId="Visio.Drawing.15" shapeId="26626" r:id="rId6">
          <objectPr defaultSize="0" autoPict="0" r:id="rId7">
            <anchor moveWithCells="1">
              <from>
                <xdr:col>1</xdr:col>
                <xdr:colOff>295275</xdr:colOff>
                <xdr:row>24</xdr:row>
                <xdr:rowOff>371475</xdr:rowOff>
              </from>
              <to>
                <xdr:col>1</xdr:col>
                <xdr:colOff>1200150</xdr:colOff>
                <xdr:row>32</xdr:row>
                <xdr:rowOff>457200</xdr:rowOff>
              </to>
            </anchor>
          </objectPr>
        </oleObject>
      </mc:Choice>
      <mc:Fallback>
        <oleObject progId="Visio.Drawing.15" shapeId="26626" r:id="rId6"/>
      </mc:Fallback>
    </mc:AlternateContent>
    <mc:AlternateContent xmlns:mc="http://schemas.openxmlformats.org/markup-compatibility/2006">
      <mc:Choice Requires="x14">
        <oleObject progId="Visio.Drawing.15" shapeId="26628" r:id="rId8">
          <objectPr defaultSize="0" autoPict="0" r:id="rId9">
            <anchor moveWithCells="1">
              <from>
                <xdr:col>1</xdr:col>
                <xdr:colOff>295275</xdr:colOff>
                <xdr:row>77</xdr:row>
                <xdr:rowOff>200025</xdr:rowOff>
              </from>
              <to>
                <xdr:col>1</xdr:col>
                <xdr:colOff>1200150</xdr:colOff>
                <xdr:row>77</xdr:row>
                <xdr:rowOff>1047750</xdr:rowOff>
              </to>
            </anchor>
          </objectPr>
        </oleObject>
      </mc:Choice>
      <mc:Fallback>
        <oleObject progId="Visio.Drawing.15" shapeId="26628" r:id="rId8"/>
      </mc:Fallback>
    </mc:AlternateContent>
    <mc:AlternateContent xmlns:mc="http://schemas.openxmlformats.org/markup-compatibility/2006">
      <mc:Choice Requires="x14">
        <oleObject progId="Visio.Drawing.15" shapeId="26629" r:id="rId10">
          <objectPr defaultSize="0" autoPict="0" r:id="rId9">
            <anchor moveWithCells="1">
              <from>
                <xdr:col>1</xdr:col>
                <xdr:colOff>171450</xdr:colOff>
                <xdr:row>85</xdr:row>
                <xdr:rowOff>38100</xdr:rowOff>
              </from>
              <to>
                <xdr:col>1</xdr:col>
                <xdr:colOff>1076325</xdr:colOff>
                <xdr:row>86</xdr:row>
                <xdr:rowOff>800100</xdr:rowOff>
              </to>
            </anchor>
          </objectPr>
        </oleObject>
      </mc:Choice>
      <mc:Fallback>
        <oleObject progId="Visio.Drawing.15" shapeId="26629" r:id="rId10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F94C072-8BC5-4D4A-8743-6345234AD614}">
          <x14:formula1>
            <xm:f>' område niveau 3'!$I$22:$I$86</xm:f>
          </x14:formula1>
          <xm:sqref>D16:J16</xm:sqref>
        </x14:dataValidation>
        <x14:dataValidation type="list" allowBlank="1" showInputMessage="1" showErrorMessage="1" xr:uid="{C4455B2F-8808-478A-BCD7-C24A4D1E400A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48D9A-DAE6-4927-BCAC-A605EAFE2A2E}">
  <sheetPr>
    <tabColor rgb="FF00B0F0"/>
  </sheetPr>
  <dimension ref="B2:U126"/>
  <sheetViews>
    <sheetView showGridLines="0" showRowColHeaders="0" zoomScale="90" zoomScaleNormal="90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140625" customWidth="1"/>
    <col min="15" max="15" width="10.85546875" hidden="1" customWidth="1"/>
    <col min="16" max="18" width="11.28515625" hidden="1" customWidth="1"/>
    <col min="19" max="19" width="41.5703125" hidden="1" customWidth="1"/>
    <col min="20" max="20" width="11.28515625" hidden="1" customWidth="1"/>
    <col min="21" max="21" width="11.28515625" customWidth="1"/>
    <col min="22" max="22" width="17.42578125" bestFit="1" customWidth="1"/>
    <col min="23" max="23" width="0" hidden="1" customWidth="1"/>
  </cols>
  <sheetData>
    <row r="2" spans="2:21" ht="8.65" customHeight="1" x14ac:dyDescent="0.2">
      <c r="B2" s="34"/>
      <c r="C2" s="35"/>
      <c r="D2" s="219"/>
      <c r="E2" s="219"/>
      <c r="F2" s="219"/>
      <c r="G2" s="219"/>
      <c r="H2" s="219"/>
      <c r="I2" s="219"/>
      <c r="J2" s="219"/>
      <c r="K2" s="36"/>
      <c r="L2" s="36"/>
      <c r="M2" s="36"/>
      <c r="N2" s="37"/>
    </row>
    <row r="3" spans="2:21" ht="13.15" customHeight="1" x14ac:dyDescent="0.2">
      <c r="B3" s="220" t="s">
        <v>275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39"/>
    </row>
    <row r="4" spans="2:21" ht="17.25" customHeight="1" x14ac:dyDescent="0.2"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39"/>
    </row>
    <row r="5" spans="2:21" ht="44.65" customHeight="1" x14ac:dyDescent="0.2">
      <c r="B5" s="133"/>
      <c r="C5" s="134"/>
      <c r="D5" s="222" t="s">
        <v>169</v>
      </c>
      <c r="E5" s="222"/>
      <c r="F5" s="222"/>
      <c r="G5" s="222"/>
      <c r="H5" s="222"/>
      <c r="I5" s="222"/>
      <c r="J5" s="222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">
        <v>266</v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/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 t="s">
        <v>250</v>
      </c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23"/>
      <c r="E14" s="223"/>
      <c r="F14" s="223"/>
      <c r="G14" s="223"/>
      <c r="H14" s="223"/>
      <c r="I14" s="223"/>
      <c r="J14" s="223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23"/>
      <c r="E16" s="223"/>
      <c r="F16" s="223"/>
      <c r="G16" s="223"/>
      <c r="H16" s="223"/>
      <c r="I16" s="223"/>
      <c r="J16" s="223"/>
      <c r="K16" s="9"/>
      <c r="L16" s="9"/>
      <c r="M16" s="9"/>
      <c r="N16" s="7"/>
      <c r="S16" s="63"/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/>
    </row>
    <row r="18" spans="2:19" ht="18" customHeight="1" x14ac:dyDescent="0.2">
      <c r="B18" s="8" t="s">
        <v>14</v>
      </c>
      <c r="C18" s="9"/>
      <c r="D18" s="223"/>
      <c r="E18" s="223"/>
      <c r="F18" s="223"/>
      <c r="G18" s="223"/>
      <c r="H18" s="223"/>
      <c r="I18" s="223"/>
      <c r="J18" s="223"/>
      <c r="K18" s="9"/>
      <c r="L18" s="9"/>
      <c r="M18" s="9"/>
      <c r="N18" s="6"/>
      <c r="S18" s="3"/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/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46113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30.6" customHeight="1" x14ac:dyDescent="0.2">
      <c r="B25" s="68"/>
      <c r="C25" s="69"/>
      <c r="D25" s="224" t="s">
        <v>160</v>
      </c>
      <c r="E25" s="224"/>
      <c r="F25" s="224"/>
      <c r="G25" s="224"/>
      <c r="H25" s="224"/>
      <c r="I25" s="224"/>
      <c r="J25" s="224"/>
      <c r="K25" s="224"/>
      <c r="L25" s="224"/>
      <c r="M25" s="224"/>
      <c r="N25" s="225"/>
    </row>
    <row r="26" spans="2:19" ht="5.0999999999999996" customHeight="1" x14ac:dyDescent="0.2">
      <c r="B26" s="70"/>
      <c r="C26" s="71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7"/>
    </row>
    <row r="27" spans="2:19" ht="5.0999999999999996" customHeight="1" x14ac:dyDescent="0.2">
      <c r="B27" s="70"/>
      <c r="C27" s="71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7"/>
    </row>
    <row r="28" spans="2:19" ht="5.0999999999999996" customHeight="1" x14ac:dyDescent="0.2">
      <c r="B28" s="70"/>
      <c r="C28" s="71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7"/>
    </row>
    <row r="29" spans="2:19" ht="5.0999999999999996" customHeight="1" x14ac:dyDescent="0.2">
      <c r="B29" s="70"/>
      <c r="C29" s="71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7"/>
    </row>
    <row r="30" spans="2:19" ht="5.0999999999999996" customHeight="1" x14ac:dyDescent="0.2">
      <c r="B30" s="70"/>
      <c r="C30" s="71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7"/>
    </row>
    <row r="31" spans="2:19" ht="5.0999999999999996" customHeight="1" x14ac:dyDescent="0.2">
      <c r="B31" s="70"/>
      <c r="C31" s="71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7"/>
    </row>
    <row r="32" spans="2:19" ht="5.0999999999999996" customHeight="1" x14ac:dyDescent="0.2">
      <c r="B32" s="70"/>
      <c r="C32" s="71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7"/>
    </row>
    <row r="33" spans="2:19" ht="64.150000000000006" customHeight="1" x14ac:dyDescent="0.2">
      <c r="B33" s="72"/>
      <c r="C33" s="73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9"/>
    </row>
    <row r="34" spans="2:19" ht="5.0999999999999996" customHeight="1" x14ac:dyDescent="0.2">
      <c r="B34" s="230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</row>
    <row r="35" spans="2:19" ht="18" customHeight="1" x14ac:dyDescent="0.2">
      <c r="B35" s="144" t="s">
        <v>27</v>
      </c>
      <c r="C35" s="232" t="str">
        <f>S7</f>
        <v>Soloforældre Far</v>
      </c>
      <c r="D35" s="232"/>
      <c r="E35" s="232"/>
      <c r="F35" s="233" t="s">
        <v>170</v>
      </c>
      <c r="G35" s="233"/>
      <c r="H35" s="233"/>
      <c r="I35" s="233"/>
      <c r="J35" s="233"/>
      <c r="K35" s="233"/>
      <c r="L35" s="233"/>
      <c r="M35" s="233"/>
      <c r="N35" s="234"/>
      <c r="S35" t="s">
        <v>174</v>
      </c>
    </row>
    <row r="36" spans="2:19" ht="5.0999999999999996" customHeight="1" x14ac:dyDescent="0.2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74"/>
    </row>
    <row r="37" spans="2:19" ht="19.5" customHeight="1" x14ac:dyDescent="0.2">
      <c r="B37" s="75" t="s">
        <v>28</v>
      </c>
      <c r="C37" s="76">
        <v>2</v>
      </c>
      <c r="D37" s="77" t="s">
        <v>154</v>
      </c>
      <c r="E37" s="77"/>
      <c r="F37" s="145"/>
      <c r="G37" s="77" t="s">
        <v>29</v>
      </c>
      <c r="H37" s="145"/>
      <c r="I37" s="77" t="s">
        <v>19</v>
      </c>
      <c r="J37" s="78" t="s">
        <v>17</v>
      </c>
      <c r="K37" s="147" t="str">
        <f>S37</f>
        <v/>
      </c>
      <c r="L37" s="78" t="s">
        <v>18</v>
      </c>
      <c r="M37" s="136" t="str">
        <f>IF(F37&lt;&gt;"",SUM(K37+F37*7+H37-1+S46+S48+S50),"")</f>
        <v/>
      </c>
      <c r="N37" s="74"/>
      <c r="O37" s="136" t="str">
        <f>M37</f>
        <v/>
      </c>
      <c r="P37" s="140"/>
      <c r="S37" s="4" t="str">
        <f>IF(AND(D22&lt;&gt;"",F37&lt;&gt;""),D22+1,"")</f>
        <v/>
      </c>
    </row>
    <row r="38" spans="2:19" ht="3.75" customHeight="1" x14ac:dyDescent="0.2">
      <c r="B38" s="79"/>
      <c r="C38" s="9"/>
      <c r="D38" s="9"/>
      <c r="E38" s="9"/>
      <c r="F38" s="80"/>
      <c r="G38" s="9"/>
      <c r="H38" s="81"/>
      <c r="I38" s="82"/>
      <c r="J38" s="83"/>
      <c r="K38" s="84"/>
      <c r="L38" s="85"/>
      <c r="M38" s="86"/>
      <c r="N38" s="10"/>
    </row>
    <row r="39" spans="2:19" ht="19.149999999999999" customHeight="1" x14ac:dyDescent="0.2">
      <c r="B39" s="87" t="str">
        <f>IF(C35="Mor","Jeg har mulighed for at holde","Jeg har ret til at holde")</f>
        <v>Jeg har ret til at holde</v>
      </c>
      <c r="C39" s="76">
        <f>IF(C35="Soloforældre Far",P39,"")</f>
        <v>39</v>
      </c>
      <c r="D39" s="77" t="s">
        <v>154</v>
      </c>
      <c r="E39" s="77"/>
      <c r="F39" s="145"/>
      <c r="G39" s="77" t="s">
        <v>29</v>
      </c>
      <c r="H39" s="145"/>
      <c r="I39" s="88" t="s">
        <v>19</v>
      </c>
      <c r="J39" s="78" t="s">
        <v>17</v>
      </c>
      <c r="K39" s="32" t="str">
        <f>IF(F39&lt;&gt;"",O37+1,"")</f>
        <v/>
      </c>
      <c r="L39" s="78" t="s">
        <v>18</v>
      </c>
      <c r="M39" s="136" t="str">
        <f>IF(F39&lt;&gt;"",K39+F39*7+H39-1,"")</f>
        <v/>
      </c>
      <c r="N39" s="89"/>
      <c r="O39" s="136" t="str">
        <f>IF(M39="",O37,M39)</f>
        <v/>
      </c>
      <c r="P39" s="141">
        <f>IF(D22&gt;=O22,Q39,R39)</f>
        <v>39</v>
      </c>
      <c r="Q39" s="141">
        <v>41</v>
      </c>
      <c r="R39" s="141">
        <v>39</v>
      </c>
      <c r="S39" s="4"/>
    </row>
    <row r="40" spans="2:19" ht="3.75" customHeight="1" x14ac:dyDescent="0.2">
      <c r="B40" s="75"/>
      <c r="C40" s="90"/>
      <c r="D40" s="9"/>
      <c r="E40" s="77"/>
      <c r="F40" s="91"/>
      <c r="G40" s="77"/>
      <c r="H40" s="146"/>
      <c r="I40" s="88"/>
      <c r="J40" s="78"/>
      <c r="K40" s="77"/>
      <c r="L40" s="78"/>
      <c r="M40" s="77"/>
      <c r="N40" s="89"/>
      <c r="O40" s="136"/>
    </row>
    <row r="41" spans="2:19" ht="1.5" hidden="1" customHeight="1" x14ac:dyDescent="0.2">
      <c r="B41" s="87"/>
      <c r="C41" s="76"/>
      <c r="D41" s="77"/>
      <c r="E41" s="77"/>
      <c r="F41" s="186"/>
      <c r="G41" s="77"/>
      <c r="H41" s="186"/>
      <c r="I41" s="88"/>
      <c r="J41" s="78"/>
      <c r="K41" s="190"/>
      <c r="L41" s="78"/>
      <c r="M41" s="191"/>
      <c r="N41" s="89"/>
      <c r="O41" s="136"/>
      <c r="P41" s="141"/>
      <c r="Q41" s="141"/>
      <c r="R41" s="141"/>
      <c r="S41" s="4"/>
    </row>
    <row r="42" spans="2:19" ht="4.9000000000000004" hidden="1" customHeight="1" x14ac:dyDescent="0.2">
      <c r="B42" s="75"/>
      <c r="C42" s="90"/>
      <c r="D42" s="9"/>
      <c r="E42" s="77"/>
      <c r="F42" s="91"/>
      <c r="G42" s="77"/>
      <c r="H42" s="146"/>
      <c r="I42" s="88"/>
      <c r="J42" s="78"/>
      <c r="K42" s="77"/>
      <c r="L42" s="78"/>
      <c r="M42" s="77"/>
      <c r="N42" s="89"/>
      <c r="O42" s="136"/>
    </row>
    <row r="43" spans="2:19" ht="3.75" hidden="1" customHeight="1" x14ac:dyDescent="0.2">
      <c r="B43" s="75"/>
      <c r="C43" s="76" t="str">
        <f>IF(C35="Far","6","")</f>
        <v/>
      </c>
      <c r="D43" s="77"/>
      <c r="E43" s="77"/>
      <c r="F43" s="186"/>
      <c r="G43" s="77"/>
      <c r="H43" s="186"/>
      <c r="I43" s="88"/>
      <c r="J43" s="78"/>
      <c r="K43" s="190"/>
      <c r="L43" s="78"/>
      <c r="M43" s="191"/>
      <c r="N43" s="89"/>
      <c r="O43" s="136" t="str">
        <f t="shared" ref="O43" si="0">IF(M43="",O39,M43)</f>
        <v/>
      </c>
      <c r="S43">
        <f>F43</f>
        <v>0</v>
      </c>
    </row>
    <row r="44" spans="2:19" ht="2.4500000000000002" customHeight="1" x14ac:dyDescent="0.2">
      <c r="B44" s="75"/>
      <c r="C44" s="9"/>
      <c r="D44" s="9"/>
      <c r="E44" s="77"/>
      <c r="F44" s="9"/>
      <c r="G44" s="77"/>
      <c r="H44" s="77"/>
      <c r="I44" s="88"/>
      <c r="J44" s="78"/>
      <c r="K44" s="77"/>
      <c r="L44" s="78"/>
      <c r="M44" s="84"/>
      <c r="N44" s="89"/>
    </row>
    <row r="45" spans="2:19" ht="6.6" customHeight="1" x14ac:dyDescent="0.2">
      <c r="B45" s="93"/>
      <c r="C45" s="94"/>
      <c r="D45" s="94"/>
      <c r="E45" s="94"/>
      <c r="F45" s="9"/>
      <c r="G45" s="77"/>
      <c r="H45" s="77"/>
      <c r="I45" s="88"/>
      <c r="J45" s="78"/>
      <c r="K45" s="77"/>
      <c r="L45" s="78"/>
      <c r="M45" s="77"/>
      <c r="N45" s="31"/>
    </row>
    <row r="46" spans="2:19" ht="19.149999999999999" customHeight="1" x14ac:dyDescent="0.2">
      <c r="B46" s="235" t="s">
        <v>171</v>
      </c>
      <c r="C46" s="236"/>
      <c r="D46" s="236"/>
      <c r="E46" s="236"/>
      <c r="F46" s="236"/>
      <c r="G46" s="236"/>
      <c r="H46" s="236"/>
      <c r="I46" s="236"/>
      <c r="J46" s="90" t="s">
        <v>17</v>
      </c>
      <c r="K46" s="32"/>
      <c r="L46" s="90" t="s">
        <v>18</v>
      </c>
      <c r="M46" s="154"/>
      <c r="N46" s="31"/>
      <c r="S46">
        <f>IF(M46&gt;K46,M46-K46+1,IF(AND(K46&lt;&gt;"",K46=M46),1,0))</f>
        <v>0</v>
      </c>
    </row>
    <row r="47" spans="2:19" ht="3" customHeight="1" x14ac:dyDescent="0.2">
      <c r="B47" s="235"/>
      <c r="C47" s="236"/>
      <c r="D47" s="236"/>
      <c r="E47" s="236"/>
      <c r="F47" s="236"/>
      <c r="G47" s="236"/>
      <c r="H47" s="236"/>
      <c r="I47" s="236"/>
      <c r="J47" s="90"/>
      <c r="K47" s="146"/>
      <c r="L47" s="90"/>
      <c r="M47" s="77"/>
      <c r="N47" s="31"/>
      <c r="S47">
        <f>IF(M47&gt;K47,M47-K47+1,IF(AND(K47&lt;&gt;"",K47=M47),1,0))</f>
        <v>0</v>
      </c>
    </row>
    <row r="48" spans="2:19" ht="19.5" customHeight="1" x14ac:dyDescent="0.2">
      <c r="B48" s="235"/>
      <c r="C48" s="236"/>
      <c r="D48" s="236"/>
      <c r="E48" s="236"/>
      <c r="F48" s="236"/>
      <c r="G48" s="236"/>
      <c r="H48" s="236"/>
      <c r="I48" s="236"/>
      <c r="J48" s="90" t="s">
        <v>17</v>
      </c>
      <c r="K48" s="32"/>
      <c r="L48" s="90" t="s">
        <v>18</v>
      </c>
      <c r="M48" s="154"/>
      <c r="N48" s="31"/>
      <c r="S48">
        <f>IF(M48&gt;K48,M48-K48+1,IF(AND(K48&lt;&gt;"",K48=M48),1,0))</f>
        <v>0</v>
      </c>
    </row>
    <row r="49" spans="2:19" ht="3" customHeight="1" x14ac:dyDescent="0.2">
      <c r="B49" s="235"/>
      <c r="C49" s="236"/>
      <c r="D49" s="236"/>
      <c r="E49" s="236"/>
      <c r="F49" s="236"/>
      <c r="G49" s="236"/>
      <c r="H49" s="236"/>
      <c r="I49" s="236"/>
      <c r="J49" s="90"/>
      <c r="K49" s="146"/>
      <c r="L49" s="90"/>
      <c r="M49" s="77"/>
      <c r="N49" s="31"/>
      <c r="S49">
        <f>IF(M49&gt;K49,M49-K49+1,IF(AND(K49&lt;&gt;"",K49=M49),1,0))</f>
        <v>0</v>
      </c>
    </row>
    <row r="50" spans="2:19" ht="19.5" customHeight="1" x14ac:dyDescent="0.2">
      <c r="B50" s="235"/>
      <c r="C50" s="236"/>
      <c r="D50" s="236"/>
      <c r="E50" s="236"/>
      <c r="F50" s="236"/>
      <c r="G50" s="236"/>
      <c r="H50" s="236"/>
      <c r="I50" s="236"/>
      <c r="J50" s="90" t="s">
        <v>17</v>
      </c>
      <c r="K50" s="32"/>
      <c r="L50" s="90" t="s">
        <v>18</v>
      </c>
      <c r="M50" s="154"/>
      <c r="N50" s="31"/>
      <c r="S50">
        <f>IF(M50&gt;K50,M50-K50+1,IF(AND(K50&lt;&gt;"",K50=M50),1,0))</f>
        <v>0</v>
      </c>
    </row>
    <row r="51" spans="2:19" ht="5.25" customHeight="1" x14ac:dyDescent="0.2">
      <c r="B51" s="66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2"/>
    </row>
    <row r="52" spans="2:19" ht="6" customHeight="1" x14ac:dyDescent="0.2">
      <c r="B52" s="95"/>
      <c r="N52" s="96"/>
    </row>
    <row r="53" spans="2:19" ht="64.5" customHeight="1" x14ac:dyDescent="0.2">
      <c r="B53" s="97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98"/>
      <c r="S53" t="s">
        <v>251</v>
      </c>
    </row>
    <row r="54" spans="2:19" ht="41.25" customHeight="1" x14ac:dyDescent="0.2">
      <c r="B54" s="99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100"/>
    </row>
    <row r="55" spans="2:19" ht="52.5" hidden="1" customHeight="1" x14ac:dyDescent="0.2">
      <c r="B55" s="10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102"/>
    </row>
    <row r="56" spans="2:19" ht="5.0999999999999996" customHeight="1" x14ac:dyDescent="0.2">
      <c r="B56" s="216"/>
      <c r="C56" s="217"/>
      <c r="D56" s="217"/>
      <c r="E56" s="217"/>
      <c r="F56" s="217"/>
      <c r="G56" s="217"/>
      <c r="H56" s="217"/>
      <c r="I56" s="217"/>
      <c r="J56" s="217"/>
      <c r="K56" s="217"/>
      <c r="L56" s="217"/>
      <c r="M56" s="217"/>
      <c r="N56" s="218"/>
    </row>
    <row r="57" spans="2:19" ht="5.0999999999999996" customHeight="1" x14ac:dyDescent="0.2">
      <c r="B57" s="269"/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1"/>
    </row>
    <row r="58" spans="2:19" ht="18" customHeight="1" x14ac:dyDescent="0.2">
      <c r="B58" s="240" t="s">
        <v>157</v>
      </c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2"/>
    </row>
    <row r="59" spans="2:19" ht="5.25" customHeight="1" x14ac:dyDescent="0.2"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74"/>
    </row>
    <row r="60" spans="2:19" ht="21" customHeight="1" x14ac:dyDescent="0.2">
      <c r="B60" s="272" t="s">
        <v>260</v>
      </c>
      <c r="C60" s="273"/>
      <c r="D60" s="273"/>
      <c r="E60" s="9"/>
      <c r="F60" s="145"/>
      <c r="G60" s="77" t="s">
        <v>29</v>
      </c>
      <c r="H60" s="33"/>
      <c r="I60" s="77" t="s">
        <v>19</v>
      </c>
      <c r="J60" s="9" t="s">
        <v>17</v>
      </c>
      <c r="K60" s="32" t="str">
        <f>IF(OR(F60&lt;&gt;"",H60&lt;&gt;""),O43+1,"")</f>
        <v/>
      </c>
      <c r="L60" s="9" t="s">
        <v>18</v>
      </c>
      <c r="M60" s="136" t="str">
        <f>IF(OR(F60&lt;&gt;"",H60&lt;&gt;""),K60+F60*7+H60-1,"")</f>
        <v/>
      </c>
      <c r="N60" s="74"/>
      <c r="P60" s="152" t="str">
        <f>IF(M60&lt;&gt;"",M60,O43)</f>
        <v/>
      </c>
      <c r="S60" s="137">
        <f>M43+1</f>
        <v>1</v>
      </c>
    </row>
    <row r="61" spans="2:19" ht="4.1500000000000004" customHeight="1" x14ac:dyDescent="0.2">
      <c r="B61" s="103"/>
      <c r="C61" s="104"/>
      <c r="D61" s="104"/>
      <c r="E61" s="105"/>
      <c r="F61" s="106"/>
      <c r="G61" s="107"/>
      <c r="H61" s="67"/>
      <c r="I61" s="107"/>
      <c r="J61" s="105"/>
      <c r="K61" s="108"/>
      <c r="L61" s="105"/>
      <c r="M61" s="108"/>
      <c r="N61" s="109"/>
      <c r="P61" s="153"/>
    </row>
    <row r="62" spans="2:19" ht="4.1500000000000004" customHeight="1" x14ac:dyDescent="0.2">
      <c r="B62" s="112"/>
      <c r="C62" s="112"/>
      <c r="D62" s="112"/>
      <c r="E62" s="9"/>
      <c r="F62" s="113"/>
      <c r="G62" s="77"/>
      <c r="H62" s="114"/>
      <c r="I62" s="77"/>
      <c r="J62" s="9"/>
      <c r="K62" s="115"/>
      <c r="L62" s="9"/>
      <c r="M62" s="115"/>
      <c r="N62" s="9"/>
      <c r="P62" s="153"/>
    </row>
    <row r="63" spans="2:19" ht="18" customHeight="1" x14ac:dyDescent="0.2">
      <c r="B63" s="240" t="s">
        <v>180</v>
      </c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2"/>
      <c r="P63" s="153"/>
      <c r="S63" s="4" t="str">
        <f>IF(AND(F65&lt;&gt;"",M56&lt;&gt;""),M56+1,"")</f>
        <v/>
      </c>
    </row>
    <row r="64" spans="2:19" ht="6.75" customHeight="1" x14ac:dyDescent="0.2">
      <c r="B64" s="243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5"/>
      <c r="P64" s="153"/>
      <c r="S64" s="137">
        <f>M56</f>
        <v>0</v>
      </c>
    </row>
    <row r="65" spans="2:20" ht="20.45" customHeight="1" x14ac:dyDescent="0.2">
      <c r="B65" s="246" t="s">
        <v>259</v>
      </c>
      <c r="C65" s="247"/>
      <c r="D65" s="247"/>
      <c r="E65" s="105"/>
      <c r="F65" s="148"/>
      <c r="G65" s="107" t="s">
        <v>29</v>
      </c>
      <c r="H65" s="149"/>
      <c r="I65" s="107" t="s">
        <v>19</v>
      </c>
      <c r="J65" s="105" t="s">
        <v>17</v>
      </c>
      <c r="K65" s="150" t="str">
        <f>IF(OR(F65&lt;&gt;"",H65&lt;&gt;""),P60+1,"")</f>
        <v/>
      </c>
      <c r="L65" s="105" t="s">
        <v>18</v>
      </c>
      <c r="M65" s="151" t="str">
        <f>IF(OR(F65&lt;&gt;"",H65&lt;&gt;""),K65+F65*7+H65-1,"")</f>
        <v/>
      </c>
      <c r="N65" s="109"/>
      <c r="P65" s="152" t="str">
        <f>IF(M65&lt;&gt;"",M65,P60)</f>
        <v/>
      </c>
      <c r="S65">
        <v>8</v>
      </c>
    </row>
    <row r="66" spans="2:20" ht="5.25" customHeight="1" x14ac:dyDescent="0.2">
      <c r="B66" s="66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2"/>
      <c r="P66" s="153"/>
    </row>
    <row r="67" spans="2:20" ht="18" customHeight="1" x14ac:dyDescent="0.2">
      <c r="B67" s="240" t="s">
        <v>177</v>
      </c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2"/>
      <c r="P67" s="153"/>
      <c r="S67" s="4" t="str">
        <f>IF(AND(F69&lt;&gt;"",M60&lt;&gt;""),M60+1,"")</f>
        <v/>
      </c>
    </row>
    <row r="68" spans="2:20" ht="6.75" customHeight="1" x14ac:dyDescent="0.2"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5"/>
      <c r="P68" s="153"/>
      <c r="S68" s="137" t="str">
        <f>M60</f>
        <v/>
      </c>
    </row>
    <row r="69" spans="2:20" ht="20.45" customHeight="1" x14ac:dyDescent="0.2">
      <c r="B69" s="243" t="s">
        <v>328</v>
      </c>
      <c r="C69" s="244"/>
      <c r="D69" s="244"/>
      <c r="E69" s="9"/>
      <c r="F69" s="145"/>
      <c r="G69" s="77" t="s">
        <v>176</v>
      </c>
      <c r="H69" s="9"/>
      <c r="I69" s="77"/>
      <c r="J69" s="9" t="s">
        <v>17</v>
      </c>
      <c r="K69" s="32" t="str">
        <f>IF(F69&lt;&gt;"",P65+1,"")</f>
        <v/>
      </c>
      <c r="L69" s="9" t="s">
        <v>18</v>
      </c>
      <c r="M69" s="136" t="str">
        <f>IF(AND(F69&lt;&gt;"",K69&lt;&gt;""),K69+F69*7+H69-1,"")</f>
        <v/>
      </c>
      <c r="N69" s="74"/>
      <c r="P69" s="152" t="str">
        <f>IF(M69&lt;&gt;"",M69,P65)</f>
        <v/>
      </c>
      <c r="Q69">
        <v>1</v>
      </c>
      <c r="S69">
        <v>8</v>
      </c>
      <c r="T69">
        <v>1</v>
      </c>
    </row>
    <row r="70" spans="2:20" ht="6" customHeight="1" x14ac:dyDescent="0.2">
      <c r="B70" s="66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2"/>
      <c r="P70" s="153"/>
      <c r="S70">
        <v>14</v>
      </c>
      <c r="T70">
        <v>2</v>
      </c>
    </row>
    <row r="71" spans="2:20" ht="6" customHeight="1" x14ac:dyDescent="0.2">
      <c r="P71" s="153"/>
      <c r="T71">
        <v>3</v>
      </c>
    </row>
    <row r="72" spans="2:20" ht="14.45" customHeight="1" x14ac:dyDescent="0.2">
      <c r="B72" s="240" t="s">
        <v>156</v>
      </c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2"/>
      <c r="P72" s="153"/>
      <c r="Q72" s="3"/>
      <c r="R72" t="s">
        <v>19</v>
      </c>
      <c r="T72">
        <v>4</v>
      </c>
    </row>
    <row r="73" spans="2:20" ht="6.95" customHeight="1" x14ac:dyDescent="0.2">
      <c r="B73" s="123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124"/>
      <c r="P73" s="153"/>
      <c r="T73">
        <v>5</v>
      </c>
    </row>
    <row r="74" spans="2:20" ht="19.149999999999999" customHeight="1" x14ac:dyDescent="0.2">
      <c r="B74" s="248"/>
      <c r="C74" s="249"/>
      <c r="D74" s="249"/>
      <c r="E74" s="65" t="str">
        <f>IF(B74="forlænger forældreorlov uden løn","(8 eller 14 uger)","")</f>
        <v/>
      </c>
      <c r="F74" s="145"/>
      <c r="G74" s="77" t="s">
        <v>19</v>
      </c>
      <c r="H74" s="112"/>
      <c r="I74" s="112" t="str">
        <f>IF(G74="uger/og","dage","")</f>
        <v/>
      </c>
      <c r="J74" s="78" t="s">
        <v>17</v>
      </c>
      <c r="K74" s="32" t="str">
        <f>IF(F74&lt;&gt;"",WORKDAY(P69,Q69,$P$118:$V$126),"")</f>
        <v/>
      </c>
      <c r="L74" s="78" t="s">
        <v>18</v>
      </c>
      <c r="M74" s="136" t="str">
        <f>IF(F74&lt;&gt;"",R74,"")</f>
        <v/>
      </c>
      <c r="N74" s="74"/>
      <c r="O74" s="137"/>
      <c r="P74" s="152" t="str">
        <f>IF(M74&lt;&gt;"",M74,P69)</f>
        <v/>
      </c>
      <c r="Q74">
        <v>1</v>
      </c>
      <c r="R74" s="4" t="e">
        <f>WORKDAY(P69,F74,$P$118:$T$126)</f>
        <v>#VALUE!</v>
      </c>
      <c r="S74" s="4" t="str">
        <f>IF(OR(F74&lt;&gt;"",H74&lt;&gt;0),IF(S60&lt;&gt;"",M60+1,IF(M43&lt;&gt;"",M43+1,IF(M39&lt;&gt;"",M39+1,IF(M37&lt;&gt;"",M37+1,"")))),"")</f>
        <v/>
      </c>
      <c r="T74">
        <v>6</v>
      </c>
    </row>
    <row r="75" spans="2:20" ht="6" customHeight="1" x14ac:dyDescent="0.2">
      <c r="B75" s="123"/>
      <c r="C75" s="65"/>
      <c r="D75" s="65"/>
      <c r="E75" s="65"/>
      <c r="F75" s="65"/>
      <c r="G75" s="77"/>
      <c r="H75" s="112"/>
      <c r="I75" s="88"/>
      <c r="J75" s="78"/>
      <c r="K75" s="78"/>
      <c r="L75" s="78"/>
      <c r="M75" s="78"/>
      <c r="N75" s="74"/>
      <c r="P75" s="152"/>
      <c r="Q75" s="137"/>
      <c r="S75" s="4"/>
      <c r="T75">
        <v>7</v>
      </c>
    </row>
    <row r="76" spans="2:20" ht="19.149999999999999" customHeight="1" x14ac:dyDescent="0.2">
      <c r="B76" s="248"/>
      <c r="C76" s="249"/>
      <c r="D76" s="249"/>
      <c r="E76" s="65"/>
      <c r="F76" s="145"/>
      <c r="G76" s="77" t="s">
        <v>19</v>
      </c>
      <c r="H76" s="112"/>
      <c r="I76" s="112" t="str">
        <f>IF(G76="uger/og","dage","")</f>
        <v/>
      </c>
      <c r="J76" s="78" t="s">
        <v>17</v>
      </c>
      <c r="K76" s="32" t="str">
        <f>IF(F76&lt;&gt;"",WORKDAY(P74,Q69,$P$118:$V$126),"")</f>
        <v/>
      </c>
      <c r="L76" s="78" t="s">
        <v>18</v>
      </c>
      <c r="M76" s="136" t="str">
        <f>IF(F76&lt;&gt;"",R76,"")</f>
        <v/>
      </c>
      <c r="N76" s="74"/>
      <c r="O76" s="137"/>
      <c r="P76" s="152" t="str">
        <f>IF(M76&lt;&gt;"",M76,P69)</f>
        <v/>
      </c>
      <c r="Q76">
        <v>1</v>
      </c>
      <c r="R76" s="4" t="e">
        <f>WORKDAY(P74,F76,$P$118:$T$126)</f>
        <v>#VALUE!</v>
      </c>
      <c r="S76" s="4" t="str">
        <f>IF(AND(M74&lt;&gt;"",OR(F76&lt;&gt;"",H76&lt;&gt;"")),M74+1,"")</f>
        <v/>
      </c>
      <c r="T76">
        <v>8</v>
      </c>
    </row>
    <row r="77" spans="2:20" ht="5.25" customHeight="1" x14ac:dyDescent="0.2">
      <c r="B77" s="123"/>
      <c r="C77" s="65"/>
      <c r="D77" s="65"/>
      <c r="E77" s="65"/>
      <c r="F77" s="65"/>
      <c r="G77" s="77"/>
      <c r="H77" s="112"/>
      <c r="I77" s="88"/>
      <c r="J77" s="78"/>
      <c r="K77" s="78"/>
      <c r="L77" s="78"/>
      <c r="M77" s="78"/>
      <c r="N77" s="74"/>
      <c r="P77" s="4"/>
      <c r="Q77" s="137"/>
      <c r="R77" s="4"/>
      <c r="S77" s="4"/>
      <c r="T77">
        <v>9</v>
      </c>
    </row>
    <row r="78" spans="2:20" ht="19.149999999999999" customHeight="1" x14ac:dyDescent="0.2">
      <c r="B78" s="248"/>
      <c r="C78" s="249"/>
      <c r="D78" s="249"/>
      <c r="E78" s="65"/>
      <c r="F78" s="145"/>
      <c r="G78" s="77" t="s">
        <v>19</v>
      </c>
      <c r="H78" s="112"/>
      <c r="I78" s="112" t="str">
        <f>IF(G78="uger/og","dage","")</f>
        <v/>
      </c>
      <c r="J78" s="78" t="s">
        <v>17</v>
      </c>
      <c r="K78" s="32" t="str">
        <f>IF(F78&lt;&gt;"",WORKDAY(P76,Q69,$P$118:$T$126),"")</f>
        <v/>
      </c>
      <c r="L78" s="78" t="s">
        <v>18</v>
      </c>
      <c r="M78" s="136" t="str">
        <f>IF(F78&lt;&gt;"",R78,"")</f>
        <v/>
      </c>
      <c r="N78" s="74"/>
      <c r="O78" s="137"/>
      <c r="P78" s="4"/>
      <c r="Q78" s="137"/>
      <c r="R78" s="4" t="e">
        <f>WORKDAY(P76,F78,$P$118:$T$126)</f>
        <v>#VALUE!</v>
      </c>
      <c r="S78" s="4" t="str">
        <f>IF(F78&lt;&gt;"",IF(S69&lt;&gt;"",M69+1,IF(M48&lt;&gt;"",M48+1,IF(M46&lt;&gt;"",M46+1,IF(M44&lt;&gt;"",M44+1,"")))),"")</f>
        <v/>
      </c>
      <c r="T78">
        <v>10</v>
      </c>
    </row>
    <row r="79" spans="2:20" ht="6.95" customHeight="1" x14ac:dyDescent="0.2">
      <c r="B79" s="123"/>
      <c r="C79" s="65"/>
      <c r="D79" s="65"/>
      <c r="E79" s="65"/>
      <c r="F79" s="65"/>
      <c r="G79" s="77"/>
      <c r="H79" s="112"/>
      <c r="I79" s="88"/>
      <c r="J79" s="78"/>
      <c r="K79" s="78"/>
      <c r="L79" s="78"/>
      <c r="M79" s="78"/>
      <c r="N79" s="74"/>
      <c r="T79">
        <v>11</v>
      </c>
    </row>
    <row r="80" spans="2:20" ht="106.15" customHeight="1" x14ac:dyDescent="0.2">
      <c r="B80" s="263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5"/>
      <c r="T80">
        <v>12</v>
      </c>
    </row>
    <row r="81" spans="2:20" ht="4.1500000000000004" customHeight="1" x14ac:dyDescent="0.2">
      <c r="B81" s="87"/>
      <c r="C81" s="112"/>
      <c r="D81" s="112"/>
      <c r="E81" s="9"/>
      <c r="F81" s="113"/>
      <c r="G81" s="77"/>
      <c r="H81" s="114"/>
      <c r="I81" s="77"/>
      <c r="J81" s="9"/>
      <c r="K81" s="115"/>
      <c r="L81" s="9"/>
      <c r="M81" s="115"/>
      <c r="N81" s="74"/>
      <c r="T81">
        <v>13</v>
      </c>
    </row>
    <row r="82" spans="2:20" ht="19.149999999999999" customHeight="1" x14ac:dyDescent="0.2">
      <c r="B82" s="240" t="s">
        <v>159</v>
      </c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2"/>
      <c r="T82">
        <v>14</v>
      </c>
    </row>
    <row r="83" spans="2:20" ht="6" customHeight="1" x14ac:dyDescent="0.2"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74"/>
    </row>
    <row r="84" spans="2:20" ht="19.149999999999999" customHeight="1" x14ac:dyDescent="0.2">
      <c r="B84" s="131" t="s">
        <v>164</v>
      </c>
      <c r="C84" s="117"/>
      <c r="D84" s="138"/>
      <c r="E84" s="116" t="s">
        <v>29</v>
      </c>
      <c r="F84" s="77"/>
      <c r="G84" s="138"/>
      <c r="H84" s="142" t="s">
        <v>19</v>
      </c>
      <c r="I84" s="77"/>
      <c r="J84" s="78"/>
      <c r="K84" s="77"/>
      <c r="L84" s="77"/>
      <c r="M84" s="77"/>
      <c r="N84" s="74"/>
    </row>
    <row r="85" spans="2:20" ht="6.6" customHeight="1" x14ac:dyDescent="0.2">
      <c r="B85" s="128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9"/>
    </row>
    <row r="86" spans="2:20" ht="4.1500000000000004" customHeight="1" x14ac:dyDescent="0.2"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0"/>
    </row>
    <row r="87" spans="2:20" ht="14.45" customHeight="1" x14ac:dyDescent="0.2"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</row>
    <row r="88" spans="2:20" ht="6.95" customHeight="1" x14ac:dyDescent="0.2"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</row>
    <row r="89" spans="2:20" ht="220.9" customHeight="1" x14ac:dyDescent="0.2">
      <c r="B89" s="264"/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</row>
    <row r="90" spans="2:20" ht="4.9000000000000004" customHeight="1" x14ac:dyDescent="0.2"/>
    <row r="91" spans="2:20" ht="18.600000000000001" customHeight="1" x14ac:dyDescent="0.2">
      <c r="B91" s="250" t="s">
        <v>158</v>
      </c>
      <c r="C91" s="251"/>
      <c r="D91" s="251"/>
      <c r="E91" s="251"/>
      <c r="F91" s="251"/>
      <c r="G91" s="251"/>
      <c r="H91" s="251"/>
      <c r="I91" s="251"/>
      <c r="J91" s="251"/>
      <c r="K91" s="251"/>
      <c r="L91" s="251"/>
      <c r="M91" s="251"/>
      <c r="N91" s="252"/>
    </row>
    <row r="92" spans="2:20" ht="6.95" customHeight="1" x14ac:dyDescent="0.2">
      <c r="B92" s="8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74"/>
    </row>
    <row r="93" spans="2:20" ht="22.15" customHeight="1" x14ac:dyDescent="0.2">
      <c r="B93" s="130" t="s">
        <v>165</v>
      </c>
      <c r="C93" s="77"/>
      <c r="D93" s="145"/>
      <c r="E93" s="143" t="s">
        <v>166</v>
      </c>
      <c r="F93" s="76" t="s">
        <v>17</v>
      </c>
      <c r="G93" s="32"/>
      <c r="H93" s="78"/>
      <c r="I93" s="132" t="s">
        <v>18</v>
      </c>
      <c r="J93" s="266"/>
      <c r="K93" s="266"/>
      <c r="L93" s="78"/>
      <c r="M93" s="129"/>
      <c r="N93" s="74"/>
    </row>
    <row r="94" spans="2:20" ht="5.45" customHeight="1" x14ac:dyDescent="0.2">
      <c r="B94" s="118"/>
      <c r="C94" s="67"/>
      <c r="D94" s="67"/>
      <c r="E94" s="67"/>
      <c r="F94" s="67"/>
      <c r="G94" s="67"/>
      <c r="H94" s="119"/>
      <c r="I94" s="119"/>
      <c r="J94" s="120"/>
      <c r="K94" s="121"/>
      <c r="L94" s="121"/>
      <c r="M94" s="121"/>
      <c r="N94" s="122"/>
    </row>
    <row r="95" spans="2:20" ht="4.9000000000000004" customHeight="1" x14ac:dyDescent="0.2"/>
    <row r="96" spans="2:20" ht="15.75" customHeight="1" x14ac:dyDescent="0.2">
      <c r="B96" s="237" t="s">
        <v>261</v>
      </c>
      <c r="C96" s="238"/>
      <c r="D96" s="238"/>
      <c r="E96" s="238"/>
      <c r="F96" s="238"/>
      <c r="G96" s="238"/>
      <c r="H96" s="238"/>
      <c r="I96" s="238"/>
      <c r="J96" s="238"/>
      <c r="K96" s="238"/>
      <c r="L96" s="238"/>
      <c r="M96" s="238"/>
      <c r="N96" s="125"/>
    </row>
    <row r="97" spans="2:14" ht="3.75" customHeight="1" x14ac:dyDescent="0.2">
      <c r="B97" s="126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31"/>
    </row>
    <row r="98" spans="2:14" ht="14.25" x14ac:dyDescent="0.2">
      <c r="B98" s="195" t="s">
        <v>269</v>
      </c>
      <c r="C98" s="77"/>
      <c r="D98" s="77"/>
      <c r="E98" s="127"/>
      <c r="F98" s="145"/>
      <c r="G98" s="77" t="s">
        <v>29</v>
      </c>
      <c r="H98" s="33"/>
      <c r="I98" s="77" t="s">
        <v>19</v>
      </c>
      <c r="J98" s="77"/>
      <c r="K98" s="114"/>
      <c r="L98" s="114"/>
      <c r="M98" s="114"/>
      <c r="N98" s="31"/>
    </row>
    <row r="99" spans="2:14" hidden="1" x14ac:dyDescent="0.2">
      <c r="B99" s="126"/>
      <c r="C99" s="114"/>
      <c r="D99" s="114"/>
      <c r="E99" s="114"/>
      <c r="F99" s="114"/>
      <c r="G99" s="114"/>
      <c r="H99" s="114"/>
      <c r="I99" s="77"/>
      <c r="J99" s="77"/>
      <c r="K99" s="114"/>
      <c r="L99" s="114"/>
      <c r="M99" s="114"/>
      <c r="N99" s="31"/>
    </row>
    <row r="100" spans="2:14" hidden="1" x14ac:dyDescent="0.2">
      <c r="B100" s="75"/>
      <c r="C100" s="77"/>
      <c r="D100" s="77"/>
      <c r="E100" s="114"/>
      <c r="F100" s="186"/>
      <c r="G100" s="77"/>
      <c r="H100" s="192"/>
      <c r="I100" s="77"/>
      <c r="J100" s="114"/>
      <c r="K100" s="114"/>
      <c r="L100" s="114"/>
      <c r="M100" s="114"/>
      <c r="N100" s="31"/>
    </row>
    <row r="101" spans="2:14" hidden="1" x14ac:dyDescent="0.2">
      <c r="B101" s="75"/>
      <c r="C101" s="77"/>
      <c r="D101" s="77"/>
      <c r="E101" s="114"/>
      <c r="F101" s="114"/>
      <c r="G101" s="114"/>
      <c r="H101" s="114"/>
      <c r="I101" s="114"/>
      <c r="J101" s="114"/>
      <c r="K101" s="114"/>
      <c r="L101" s="114"/>
      <c r="M101" s="114"/>
      <c r="N101" s="31"/>
    </row>
    <row r="102" spans="2:14" hidden="1" x14ac:dyDescent="0.2">
      <c r="B102" s="75"/>
      <c r="C102" s="77"/>
      <c r="D102" s="77"/>
      <c r="E102" s="114"/>
      <c r="F102" s="186"/>
      <c r="G102" s="77"/>
      <c r="H102" s="192"/>
      <c r="I102" s="77"/>
      <c r="J102" s="77"/>
      <c r="K102" s="82"/>
      <c r="L102" s="114"/>
      <c r="M102" s="114"/>
      <c r="N102" s="31"/>
    </row>
    <row r="103" spans="2:14" ht="6" customHeight="1" x14ac:dyDescent="0.2"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2"/>
    </row>
    <row r="104" spans="2:14" ht="4.9000000000000004" customHeight="1" x14ac:dyDescent="0.2"/>
    <row r="105" spans="2:14" ht="14.25" x14ac:dyDescent="0.2">
      <c r="B105" s="250" t="s">
        <v>167</v>
      </c>
      <c r="C105" s="251"/>
      <c r="D105" s="251"/>
      <c r="E105" s="251"/>
      <c r="F105" s="251"/>
      <c r="G105" s="251"/>
      <c r="H105" s="251"/>
      <c r="I105" s="251"/>
      <c r="J105" s="251"/>
      <c r="K105" s="251"/>
      <c r="L105" s="251"/>
      <c r="M105" s="251"/>
      <c r="N105" s="252"/>
    </row>
    <row r="106" spans="2:14" x14ac:dyDescent="0.2">
      <c r="B106" s="253"/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5"/>
    </row>
    <row r="107" spans="2:14" x14ac:dyDescent="0.2">
      <c r="B107" s="256"/>
      <c r="C107" s="257"/>
      <c r="D107" s="257"/>
      <c r="E107" s="257"/>
      <c r="F107" s="257"/>
      <c r="G107" s="257"/>
      <c r="H107" s="257"/>
      <c r="I107" s="257"/>
      <c r="J107" s="257"/>
      <c r="K107" s="257"/>
      <c r="L107" s="257"/>
      <c r="M107" s="257"/>
      <c r="N107" s="258"/>
    </row>
    <row r="108" spans="2:14" x14ac:dyDescent="0.2">
      <c r="B108" s="256"/>
      <c r="C108" s="257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8"/>
    </row>
    <row r="109" spans="2:14" x14ac:dyDescent="0.2">
      <c r="B109" s="256"/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8"/>
    </row>
    <row r="110" spans="2:14" x14ac:dyDescent="0.2">
      <c r="B110" s="256"/>
      <c r="C110" s="257"/>
      <c r="D110" s="257"/>
      <c r="E110" s="257"/>
      <c r="F110" s="257"/>
      <c r="G110" s="257"/>
      <c r="H110" s="257"/>
      <c r="I110" s="257"/>
      <c r="J110" s="257"/>
      <c r="K110" s="257"/>
      <c r="L110" s="257"/>
      <c r="M110" s="257"/>
      <c r="N110" s="258"/>
    </row>
    <row r="111" spans="2:14" x14ac:dyDescent="0.2">
      <c r="B111" s="256"/>
      <c r="C111" s="257"/>
      <c r="D111" s="257"/>
      <c r="E111" s="257"/>
      <c r="F111" s="257"/>
      <c r="G111" s="257"/>
      <c r="H111" s="257"/>
      <c r="I111" s="257"/>
      <c r="J111" s="257"/>
      <c r="K111" s="257"/>
      <c r="L111" s="257"/>
      <c r="M111" s="257"/>
      <c r="N111" s="258"/>
    </row>
    <row r="112" spans="2:14" x14ac:dyDescent="0.2">
      <c r="B112" s="259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1"/>
    </row>
    <row r="113" spans="2:20" ht="4.1500000000000004" customHeight="1" x14ac:dyDescent="0.2"/>
    <row r="114" spans="2:20" ht="14.25" x14ac:dyDescent="0.2">
      <c r="B114" s="267" t="s">
        <v>198</v>
      </c>
      <c r="C114" s="267"/>
      <c r="D114" s="267"/>
      <c r="E114" s="267"/>
      <c r="F114" s="267"/>
      <c r="G114" s="267"/>
      <c r="H114" s="267"/>
      <c r="I114" s="267"/>
      <c r="J114" s="267"/>
      <c r="K114" s="267"/>
      <c r="L114" s="267"/>
      <c r="M114" s="267"/>
      <c r="N114" s="267"/>
    </row>
    <row r="115" spans="2:20" ht="14.25" x14ac:dyDescent="0.2">
      <c r="B115" s="267" t="s">
        <v>199</v>
      </c>
      <c r="C115" s="267"/>
      <c r="D115" s="267"/>
      <c r="E115" s="267"/>
      <c r="F115" s="267"/>
      <c r="G115" s="267"/>
      <c r="H115" s="267"/>
      <c r="I115" s="267"/>
      <c r="J115" s="267"/>
      <c r="K115" s="267"/>
      <c r="L115" s="267"/>
      <c r="M115" s="267"/>
      <c r="N115" s="267"/>
    </row>
    <row r="116" spans="2:20" ht="14.25" x14ac:dyDescent="0.2">
      <c r="B116" s="262" t="e">
        <f>VLOOKUP(D14,' område niveau 3'!A4:J20,10,FALSE)</f>
        <v>#N/A</v>
      </c>
      <c r="C116" s="262"/>
      <c r="D116" s="262"/>
      <c r="E116" s="262"/>
      <c r="F116" s="262"/>
      <c r="G116" s="262"/>
      <c r="H116" s="262"/>
      <c r="I116" s="262"/>
      <c r="J116" s="262"/>
      <c r="K116" s="262"/>
      <c r="L116" s="262"/>
      <c r="M116" s="141"/>
      <c r="N116" s="141"/>
      <c r="P116" s="3"/>
      <c r="Q116" s="3" t="s">
        <v>178</v>
      </c>
    </row>
    <row r="117" spans="2:20" x14ac:dyDescent="0.2">
      <c r="P117">
        <v>2023</v>
      </c>
      <c r="Q117">
        <v>2024</v>
      </c>
      <c r="R117">
        <v>2025</v>
      </c>
      <c r="S117">
        <v>2026</v>
      </c>
      <c r="T117">
        <v>2027</v>
      </c>
    </row>
    <row r="118" spans="2:20" x14ac:dyDescent="0.2">
      <c r="P118" s="4">
        <v>44927</v>
      </c>
      <c r="Q118" s="4">
        <v>45292</v>
      </c>
      <c r="R118" s="4">
        <v>45658</v>
      </c>
      <c r="S118" s="4">
        <v>46023</v>
      </c>
      <c r="T118" s="4">
        <v>46388</v>
      </c>
    </row>
    <row r="119" spans="2:20" x14ac:dyDescent="0.2">
      <c r="P119" s="4">
        <v>45022</v>
      </c>
      <c r="Q119" s="4">
        <v>45379</v>
      </c>
      <c r="R119" s="4">
        <v>45764</v>
      </c>
      <c r="S119" s="4">
        <v>46114</v>
      </c>
      <c r="T119" s="4">
        <v>46471</v>
      </c>
    </row>
    <row r="120" spans="2:20" x14ac:dyDescent="0.2">
      <c r="P120" s="4">
        <v>45023</v>
      </c>
      <c r="Q120" s="4">
        <v>45380</v>
      </c>
      <c r="R120" s="4">
        <v>45765</v>
      </c>
      <c r="S120" s="4">
        <v>46115</v>
      </c>
      <c r="T120" s="4">
        <v>46472</v>
      </c>
    </row>
    <row r="121" spans="2:20" x14ac:dyDescent="0.2">
      <c r="P121" s="4">
        <v>45026</v>
      </c>
      <c r="Q121" s="4">
        <v>45383</v>
      </c>
      <c r="R121" s="4">
        <v>45768</v>
      </c>
      <c r="S121" s="4">
        <v>46118</v>
      </c>
      <c r="T121" s="4">
        <v>46475</v>
      </c>
    </row>
    <row r="122" spans="2:20" x14ac:dyDescent="0.2">
      <c r="P122" s="4">
        <v>45051</v>
      </c>
      <c r="Q122" s="4">
        <v>45421</v>
      </c>
      <c r="R122" s="4">
        <v>45806</v>
      </c>
      <c r="S122" s="4">
        <v>46156</v>
      </c>
      <c r="T122" s="4">
        <v>46513</v>
      </c>
    </row>
    <row r="123" spans="2:20" x14ac:dyDescent="0.2">
      <c r="P123" s="4">
        <v>45064</v>
      </c>
      <c r="Q123" s="4">
        <v>45432</v>
      </c>
      <c r="R123" s="4">
        <v>45817</v>
      </c>
      <c r="S123" s="4">
        <v>46167</v>
      </c>
      <c r="T123" s="4">
        <v>46523</v>
      </c>
    </row>
    <row r="124" spans="2:20" x14ac:dyDescent="0.2">
      <c r="P124" s="4">
        <v>45075</v>
      </c>
      <c r="Q124" s="4">
        <v>45651</v>
      </c>
      <c r="R124" s="4">
        <v>46016</v>
      </c>
      <c r="S124" s="4">
        <v>46381</v>
      </c>
    </row>
    <row r="125" spans="2:20" x14ac:dyDescent="0.2">
      <c r="P125" s="4">
        <v>45285</v>
      </c>
      <c r="Q125" s="4">
        <v>45652</v>
      </c>
      <c r="R125" s="4">
        <v>46017</v>
      </c>
      <c r="S125" s="4"/>
    </row>
    <row r="126" spans="2:20" x14ac:dyDescent="0.2">
      <c r="P126" s="4">
        <v>45286</v>
      </c>
    </row>
  </sheetData>
  <sheetProtection algorithmName="SHA-512" hashValue="G6U5vig77qoYq3nRZ6dNb/lqiQf8vO7ZM4p9UEq3V8fsT5D97FydlIQ5NozFo2808lDRj97IKujF5kkrbRf0YQ==" saltValue="00fa8xa6SlCGfl24lqqw8g==" spinCount="100000" sheet="1" selectLockedCells="1"/>
  <mergeCells count="35">
    <mergeCell ref="B105:N105"/>
    <mergeCell ref="B106:N112"/>
    <mergeCell ref="B114:N114"/>
    <mergeCell ref="B115:N115"/>
    <mergeCell ref="B116:L116"/>
    <mergeCell ref="B96:M96"/>
    <mergeCell ref="B68:N68"/>
    <mergeCell ref="B69:D69"/>
    <mergeCell ref="B72:N72"/>
    <mergeCell ref="B74:D74"/>
    <mergeCell ref="B76:D76"/>
    <mergeCell ref="B78:D78"/>
    <mergeCell ref="B80:N80"/>
    <mergeCell ref="B82:N82"/>
    <mergeCell ref="B87:N89"/>
    <mergeCell ref="B91:N91"/>
    <mergeCell ref="J93:K93"/>
    <mergeCell ref="B67:N67"/>
    <mergeCell ref="D25:N33"/>
    <mergeCell ref="B34:N34"/>
    <mergeCell ref="C35:E35"/>
    <mergeCell ref="F35:N35"/>
    <mergeCell ref="B46:I50"/>
    <mergeCell ref="B56:N57"/>
    <mergeCell ref="B58:N58"/>
    <mergeCell ref="B60:D60"/>
    <mergeCell ref="B63:N63"/>
    <mergeCell ref="B64:N64"/>
    <mergeCell ref="B65:D65"/>
    <mergeCell ref="D18:J18"/>
    <mergeCell ref="D2:J2"/>
    <mergeCell ref="B3:M4"/>
    <mergeCell ref="D5:J5"/>
    <mergeCell ref="D14:J14"/>
    <mergeCell ref="D16:J16"/>
  </mergeCells>
  <dataValidations count="22">
    <dataValidation type="list" allowBlank="1" showInputMessage="1" showErrorMessage="1" sqref="B74:D74 B76:D76 B78:D78" xr:uid="{1270C893-5C60-48E1-8806-A18C7590A015}">
      <formula1>$S$12:$S$14</formula1>
    </dataValidation>
    <dataValidation type="list" allowBlank="1" showInputMessage="1" showErrorMessage="1" sqref="J15 J17 B81:D81 B61:D62" xr:uid="{13249580-C2AF-4EEE-A421-E177B898814B}">
      <formula1>#REF!</formula1>
    </dataValidation>
    <dataValidation showDropDown="1" showInputMessage="1" showErrorMessage="1" sqref="N18:N19 D18 J19" xr:uid="{36AC684E-C80C-40BF-B128-190A1EBBA8C9}"/>
    <dataValidation allowBlank="1" showInputMessage="1" showErrorMessage="1" errorTitle="Skal skrives som dd-mm-åå" sqref="E22:G22" xr:uid="{C8C97E14-852D-411E-B55C-66177C2956DC}"/>
    <dataValidation type="custom" allowBlank="1" showInputMessage="1" showErrorMessage="1" errorTitle="Angiv færre antal uger." error="Hvis Far: 2 uger" sqref="F37" xr:uid="{229813E2-A5D2-439C-A7A3-A0CF284E830F}">
      <formula1>IF(C35="Mor",F37&lt;=20,F37&lt;=2)</formula1>
    </dataValidation>
    <dataValidation type="whole" allowBlank="1" showInputMessage="1" showErrorMessage="1" error="Maksimum 6 dage._x000a_Alt over 6 dage skal skrives som hele uger" prompt="Alt over 6 dage skal skrives som hele uger" sqref="H40:H42 H44:H45" xr:uid="{07F259EC-86DC-4FC2-AA39-92A19FF5B5AC}">
      <formula1>0</formula1>
      <formula2>6</formula2>
    </dataValidation>
    <dataValidation type="whole" allowBlank="1" showInputMessage="1" showErrorMessage="1" errorTitle="Max. antal uge er 6" error="Max. antal uge er 6" sqref="F40:F42 F44:F45" xr:uid="{D07E02EA-04AD-475A-893B-33BBD5AC3605}">
      <formula1>0</formula1>
      <formula2>C40</formula2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0" xr:uid="{30B03535-FDE1-42CD-ABB9-ABE7ADBB2BA0}">
      <formula1>G1048475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7" xr:uid="{4969E8F9-8E75-48E2-B07A-59B945416A58}">
      <formula1>G1048475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8:K49" xr:uid="{EF411EBC-45AB-40CD-BF88-FACD2F744DFD}">
      <formula1>G1048475</formula1>
    </dataValidation>
    <dataValidation type="list" allowBlank="1" showDropDown="1" showInputMessage="1" showErrorMessage="1" sqref="C35:E35" xr:uid="{7ABF9140-2B2F-4D4E-8C55-F67A779DD4EA}">
      <formula1>$S$9:$S$10</formula1>
    </dataValidation>
    <dataValidation type="custom" allowBlank="1" showInputMessage="1" showErrorMessage="1" errorTitle="Angiv færre antal uger." error="Max 41 uger hvis barnet er født før 1.4.2026_x000a_Max 43 uger hvis barnet er født fra d. 1.4.2026" sqref="F39" xr:uid="{0396DCE3-42E6-475F-9807-789E818BFA0C}">
      <formula1>IF(C35="Soloforældre Far",F39&lt;=P39,F39&gt;=P39)</formula1>
    </dataValidation>
    <dataValidation type="custom" allowBlank="1" showInputMessage="1" showErrorMessage="1" errorTitle="Angiv færre antal uger." error="Hvis Far: 6 uger" sqref="F43" xr:uid="{2BE9468F-5826-4D00-BE63-0D1751FE699F}">
      <formula1>IF(C35="Mor",F43&lt;=2,F43&lt;=6)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46" xr:uid="{1D554CE2-5272-4B60-B608-985BE927ED8C}">
      <formula1>D22</formula1>
    </dataValidation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65" xr:uid="{3B6C69AE-448F-49E6-933F-2A6E87C0E7A0}">
      <formula1>IF(AND(C40="Mor",F48=2),F65&lt;=11,F65&lt;=13)</formula1>
    </dataValidation>
    <dataValidation allowBlank="1" showInputMessage="1" showErrorMessage="1" prompt="Alt over 6 dage skal angives som hele uger." sqref="H60 H69 H65" xr:uid="{E709C3D8-86A4-47FA-BFDB-C22BB5CEE30E}"/>
    <dataValidation type="whole" allowBlank="1" showInputMessage="1" showErrorMessage="1" error="Maksimum 6 dage._x000a_Alt over 6 dage skal skrives som hele uger" prompt="Alt over 6 dage skal angives som hele uger." sqref="H37 H39 H43" xr:uid="{9D91C345-ECFD-43B0-876E-2E74D9A29203}">
      <formula1>0</formula1>
      <formula2>6</formula2>
    </dataValidation>
    <dataValidation allowBlank="1" showInputMessage="1" showErrorMessage="1" prompt="Indtast dato adskilt af bindestreger. Fx 02-08-2022" sqref="K39 K60 K69 K65" xr:uid="{2FFFD458-3F9F-4695-BC76-DAE273F01567}"/>
    <dataValidation type="date" operator="greaterThanOrEqual" allowBlank="1" showInputMessage="1" showErrorMessage="1" errorTitle="Skal skrives som dd-mm-åå" error="Indtast fødselsdato der er senere end den 01-05-2024" sqref="D22" xr:uid="{00DB5D6E-2360-499A-8338-447DCBD4525A}">
      <formula1>45413</formula1>
    </dataValidation>
    <dataValidation type="custom" allowBlank="1" showInputMessage="1" showErrorMessage="1" sqref="P37" xr:uid="{05076B5E-5191-460A-AE15-173737B91200}">
      <formula1>IF(C35="Mor",20,2)</formula1>
    </dataValidation>
    <dataValidation type="list" allowBlank="1" showDropDown="1" showInputMessage="1" showErrorMessage="1" errorTitle="Angiv maks 14 uger." error="Angiv maks 14 uger." sqref="F69" xr:uid="{CC898D39-CBA6-463E-90F8-C981A1FDAEEC}">
      <formula1>$T$69:$T$82</formula1>
    </dataValidation>
    <dataValidation allowBlank="1" showDropDown="1" showInputMessage="1" showErrorMessage="1" sqref="B60:D60" xr:uid="{E12BAF4F-FE57-4F29-83D4-34BAFE7C9FA5}"/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85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27649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27649" r:id="rId4"/>
      </mc:Fallback>
    </mc:AlternateContent>
    <mc:AlternateContent xmlns:mc="http://schemas.openxmlformats.org/markup-compatibility/2006">
      <mc:Choice Requires="x14">
        <oleObject progId="Visio.Drawing.15" shapeId="27650" r:id="rId6">
          <objectPr defaultSize="0" autoPict="0" r:id="rId7">
            <anchor moveWithCells="1">
              <from>
                <xdr:col>1</xdr:col>
                <xdr:colOff>295275</xdr:colOff>
                <xdr:row>24</xdr:row>
                <xdr:rowOff>371475</xdr:rowOff>
              </from>
              <to>
                <xdr:col>1</xdr:col>
                <xdr:colOff>1200150</xdr:colOff>
                <xdr:row>32</xdr:row>
                <xdr:rowOff>457200</xdr:rowOff>
              </to>
            </anchor>
          </objectPr>
        </oleObject>
      </mc:Choice>
      <mc:Fallback>
        <oleObject progId="Visio.Drawing.15" shapeId="27650" r:id="rId6"/>
      </mc:Fallback>
    </mc:AlternateContent>
    <mc:AlternateContent xmlns:mc="http://schemas.openxmlformats.org/markup-compatibility/2006">
      <mc:Choice Requires="x14">
        <oleObject progId="Visio.Drawing.15" shapeId="27652" r:id="rId8">
          <objectPr defaultSize="0" autoPict="0" r:id="rId9">
            <anchor moveWithCells="1">
              <from>
                <xdr:col>1</xdr:col>
                <xdr:colOff>295275</xdr:colOff>
                <xdr:row>79</xdr:row>
                <xdr:rowOff>200025</xdr:rowOff>
              </from>
              <to>
                <xdr:col>1</xdr:col>
                <xdr:colOff>1200150</xdr:colOff>
                <xdr:row>79</xdr:row>
                <xdr:rowOff>1047750</xdr:rowOff>
              </to>
            </anchor>
          </objectPr>
        </oleObject>
      </mc:Choice>
      <mc:Fallback>
        <oleObject progId="Visio.Drawing.15" shapeId="27652" r:id="rId8"/>
      </mc:Fallback>
    </mc:AlternateContent>
    <mc:AlternateContent xmlns:mc="http://schemas.openxmlformats.org/markup-compatibility/2006">
      <mc:Choice Requires="x14">
        <oleObject progId="Visio.Drawing.15" shapeId="27653" r:id="rId10">
          <objectPr defaultSize="0" autoPict="0" r:id="rId9">
            <anchor moveWithCells="1">
              <from>
                <xdr:col>1</xdr:col>
                <xdr:colOff>171450</xdr:colOff>
                <xdr:row>87</xdr:row>
                <xdr:rowOff>38100</xdr:rowOff>
              </from>
              <to>
                <xdr:col>1</xdr:col>
                <xdr:colOff>1076325</xdr:colOff>
                <xdr:row>88</xdr:row>
                <xdr:rowOff>800100</xdr:rowOff>
              </to>
            </anchor>
          </objectPr>
        </oleObject>
      </mc:Choice>
      <mc:Fallback>
        <oleObject progId="Visio.Drawing.15" shapeId="27653" r:id="rId10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188509F-FADE-4167-BF41-580681D0E55B}">
          <x14:formula1>
            <xm:f>' område niveau 3'!$J$22:$J$86</xm:f>
          </x14:formula1>
          <xm:sqref>D16:J16</xm:sqref>
        </x14:dataValidation>
        <x14:dataValidation type="list" allowBlank="1" showInputMessage="1" showErrorMessage="1" xr:uid="{92D267DD-1F0E-4EEF-B3D1-0FA10CF163C4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F3A8-3BF3-45EF-8B32-AF567E2BC2BE}">
  <sheetPr>
    <tabColor rgb="FF00B050"/>
  </sheetPr>
  <dimension ref="B2:X107"/>
  <sheetViews>
    <sheetView showGridLines="0" showRowColHeaders="0" zoomScale="90" zoomScaleNormal="90" zoomScaleSheetLayoutView="100" workbookViewId="0">
      <selection activeCell="G27" sqref="G27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7" customWidth="1"/>
    <col min="6" max="6" width="9.7109375" customWidth="1"/>
    <col min="7" max="7" width="5.7109375" customWidth="1"/>
    <col min="8" max="8" width="18.7109375" customWidth="1"/>
    <col min="9" max="9" width="5.28515625" customWidth="1"/>
    <col min="10" max="10" width="7.28515625" customWidth="1"/>
    <col min="11" max="11" width="5" customWidth="1"/>
    <col min="12" max="12" width="14.28515625" customWidth="1"/>
    <col min="13" max="13" width="4.28515625" customWidth="1"/>
    <col min="14" max="14" width="16.28515625" customWidth="1"/>
    <col min="15" max="15" width="2.28515625" customWidth="1"/>
    <col min="16" max="16" width="9.7109375" hidden="1" customWidth="1"/>
    <col min="17" max="17" width="14.7109375" hidden="1" customWidth="1"/>
    <col min="18" max="18" width="11.28515625" hidden="1" customWidth="1"/>
    <col min="19" max="19" width="14.7109375" hidden="1" customWidth="1"/>
    <col min="20" max="20" width="58.7109375" hidden="1" customWidth="1"/>
    <col min="21" max="21" width="34.28515625" hidden="1" customWidth="1"/>
    <col min="22" max="22" width="11" hidden="1" customWidth="1"/>
    <col min="23" max="24" width="9.140625" hidden="1" customWidth="1"/>
  </cols>
  <sheetData>
    <row r="2" spans="2:22" ht="8.65" customHeight="1" x14ac:dyDescent="0.2">
      <c r="B2" s="34"/>
      <c r="C2" s="35"/>
      <c r="D2" s="219"/>
      <c r="E2" s="219"/>
      <c r="F2" s="219"/>
      <c r="G2" s="219"/>
      <c r="H2" s="219"/>
      <c r="I2" s="219"/>
      <c r="J2" s="219"/>
      <c r="K2" s="219"/>
      <c r="L2" s="36"/>
      <c r="M2" s="36"/>
      <c r="N2" s="36"/>
      <c r="O2" s="37"/>
    </row>
    <row r="3" spans="2:22" ht="13.15" customHeight="1" x14ac:dyDescent="0.2">
      <c r="B3" s="220" t="s">
        <v>278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39"/>
    </row>
    <row r="4" spans="2:22" ht="17.25" customHeight="1" x14ac:dyDescent="0.2"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39"/>
    </row>
    <row r="5" spans="2:22" ht="44.65" customHeight="1" x14ac:dyDescent="0.2">
      <c r="B5" s="133"/>
      <c r="C5" s="134"/>
      <c r="D5" s="222" t="s">
        <v>169</v>
      </c>
      <c r="E5" s="222"/>
      <c r="F5" s="222"/>
      <c r="G5" s="222"/>
      <c r="H5" s="222"/>
      <c r="I5" s="222"/>
      <c r="J5" s="222"/>
      <c r="K5" s="222"/>
      <c r="L5" s="134"/>
      <c r="M5" s="134"/>
      <c r="N5" s="134"/>
      <c r="O5" s="135"/>
    </row>
    <row r="6" spans="2:22" ht="6" customHeight="1" x14ac:dyDescent="0.2">
      <c r="B6" s="44"/>
      <c r="L6" s="45"/>
      <c r="M6" s="45"/>
      <c r="N6" s="45"/>
      <c r="O6" s="46"/>
    </row>
    <row r="7" spans="2:22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48"/>
      <c r="L7" s="36"/>
      <c r="M7" s="36"/>
      <c r="N7" s="36"/>
      <c r="O7" s="37"/>
      <c r="T7" s="3" t="str">
        <f>IF(D20="","",IF(ISEVEN(RIGHT(D20,2)),"Mor","Far/medmor"))</f>
        <v/>
      </c>
    </row>
    <row r="8" spans="2:22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51"/>
      <c r="L8" s="38"/>
      <c r="M8" s="38"/>
      <c r="N8" s="38"/>
      <c r="O8" s="39"/>
      <c r="T8" s="3"/>
    </row>
    <row r="9" spans="2:22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51"/>
      <c r="L9" s="38"/>
      <c r="M9" s="38"/>
      <c r="N9" s="38"/>
      <c r="O9" s="39"/>
      <c r="T9" s="3" t="s">
        <v>175</v>
      </c>
    </row>
    <row r="10" spans="2:22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51"/>
      <c r="L10" s="38"/>
      <c r="M10" s="38"/>
      <c r="N10" s="38"/>
      <c r="O10" s="39"/>
      <c r="T10" s="3" t="s">
        <v>173</v>
      </c>
    </row>
    <row r="11" spans="2:22" ht="37.15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55"/>
      <c r="L11" s="42"/>
      <c r="M11" s="42"/>
      <c r="N11" s="42"/>
      <c r="O11" s="43"/>
      <c r="T11" s="3"/>
    </row>
    <row r="12" spans="2:22" ht="5.0999999999999996" customHeight="1" x14ac:dyDescent="0.2">
      <c r="T12" s="3" t="s">
        <v>161</v>
      </c>
    </row>
    <row r="13" spans="2:22" ht="5.0999999999999996" customHeight="1" x14ac:dyDescent="0.2">
      <c r="B13" s="56"/>
      <c r="C13" s="57"/>
      <c r="D13" s="57"/>
      <c r="E13" s="57"/>
      <c r="F13" s="57"/>
      <c r="G13" s="57"/>
      <c r="H13" s="57"/>
      <c r="I13" s="58"/>
      <c r="J13" s="57"/>
      <c r="K13" s="57"/>
      <c r="L13" s="57"/>
      <c r="M13" s="57"/>
      <c r="N13" s="59"/>
      <c r="O13" s="60"/>
      <c r="T13" s="3" t="s">
        <v>16</v>
      </c>
    </row>
    <row r="14" spans="2:22" ht="19.149999999999999" customHeight="1" x14ac:dyDescent="0.2">
      <c r="B14" s="8" t="s">
        <v>1</v>
      </c>
      <c r="C14" s="9"/>
      <c r="D14" s="223"/>
      <c r="E14" s="223"/>
      <c r="F14" s="223"/>
      <c r="G14" s="223"/>
      <c r="H14" s="223"/>
      <c r="I14" s="223"/>
      <c r="J14" s="223"/>
      <c r="K14" s="223"/>
      <c r="L14" s="9"/>
      <c r="M14" s="9"/>
      <c r="N14" s="9"/>
      <c r="O14" s="6"/>
      <c r="T14" s="3" t="s">
        <v>207</v>
      </c>
    </row>
    <row r="15" spans="2:22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62"/>
      <c r="K15" s="5"/>
      <c r="L15" s="9"/>
      <c r="M15" s="9"/>
      <c r="N15" s="9"/>
      <c r="O15" s="6"/>
    </row>
    <row r="16" spans="2:22" ht="19.149999999999999" customHeight="1" x14ac:dyDescent="0.2">
      <c r="B16" s="8" t="s">
        <v>12</v>
      </c>
      <c r="C16" s="9"/>
      <c r="D16" s="223"/>
      <c r="E16" s="223"/>
      <c r="F16" s="223"/>
      <c r="G16" s="223"/>
      <c r="H16" s="223"/>
      <c r="I16" s="223"/>
      <c r="J16" s="223"/>
      <c r="K16" s="223"/>
      <c r="L16" s="9"/>
      <c r="M16" s="9"/>
      <c r="N16" s="9"/>
      <c r="O16" s="7"/>
      <c r="T16" s="63" t="s">
        <v>153</v>
      </c>
      <c r="V16" s="64"/>
    </row>
    <row r="17" spans="2:20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5"/>
      <c r="L17" s="9"/>
      <c r="M17" s="9"/>
      <c r="N17" s="9"/>
      <c r="O17" s="7"/>
      <c r="T17" s="63" t="s">
        <v>172</v>
      </c>
    </row>
    <row r="18" spans="2:20" ht="18" customHeight="1" x14ac:dyDescent="0.2">
      <c r="B18" s="8" t="s">
        <v>14</v>
      </c>
      <c r="C18" s="9"/>
      <c r="D18" s="223"/>
      <c r="E18" s="223"/>
      <c r="F18" s="223"/>
      <c r="G18" s="223"/>
      <c r="H18" s="223"/>
      <c r="I18" s="223"/>
      <c r="J18" s="223"/>
      <c r="K18" s="223"/>
      <c r="L18" s="9"/>
      <c r="M18" s="9"/>
      <c r="N18" s="9"/>
      <c r="O18" s="6"/>
      <c r="T18" s="3" t="s">
        <v>162</v>
      </c>
    </row>
    <row r="19" spans="2:20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62"/>
      <c r="K19" s="5"/>
      <c r="L19" s="5"/>
      <c r="M19" s="5"/>
      <c r="N19" s="5"/>
      <c r="O19" s="6"/>
      <c r="T19" s="3" t="s">
        <v>163</v>
      </c>
    </row>
    <row r="20" spans="2:20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9"/>
      <c r="M20" s="65"/>
      <c r="N20" s="9"/>
      <c r="O20" s="6"/>
    </row>
    <row r="21" spans="2:20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62"/>
      <c r="K21" s="5"/>
      <c r="L21" s="5"/>
      <c r="M21" s="9"/>
      <c r="N21" s="9"/>
      <c r="O21" s="6"/>
    </row>
    <row r="22" spans="2:20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  <c r="P22" s="140"/>
    </row>
    <row r="23" spans="2:20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2"/>
    </row>
    <row r="24" spans="2:20" ht="5.0999999999999996" customHeight="1" x14ac:dyDescent="0.2"/>
    <row r="25" spans="2:20" ht="18" customHeight="1" x14ac:dyDescent="0.2">
      <c r="B25" s="144" t="s">
        <v>27</v>
      </c>
      <c r="C25" s="232" t="str">
        <f>T7</f>
        <v/>
      </c>
      <c r="D25" s="232"/>
      <c r="E25" s="232"/>
      <c r="F25" s="233"/>
      <c r="G25" s="233"/>
      <c r="H25" s="233"/>
      <c r="I25" s="233"/>
      <c r="J25" s="233"/>
      <c r="K25" s="233"/>
      <c r="L25" s="233"/>
      <c r="M25" s="233"/>
      <c r="N25" s="233"/>
      <c r="O25" s="234"/>
      <c r="T25" t="s">
        <v>174</v>
      </c>
    </row>
    <row r="26" spans="2:20" ht="5.0999999999999996" customHeight="1" x14ac:dyDescent="0.2"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74"/>
    </row>
    <row r="27" spans="2:20" ht="19.5" customHeight="1" x14ac:dyDescent="0.2">
      <c r="B27" s="281"/>
      <c r="C27" s="282"/>
      <c r="D27" s="282"/>
      <c r="E27" s="282"/>
      <c r="F27" s="77"/>
      <c r="G27" s="145"/>
      <c r="H27" s="77" t="s">
        <v>29</v>
      </c>
      <c r="I27" s="145"/>
      <c r="J27" s="77" t="s">
        <v>19</v>
      </c>
      <c r="K27" s="78" t="s">
        <v>17</v>
      </c>
      <c r="L27" s="147"/>
      <c r="M27" s="78" t="s">
        <v>18</v>
      </c>
      <c r="N27" s="136" t="str">
        <f>IF(F27&lt;&gt;"",SUM(L27+F27*7+I27-1),"")</f>
        <v/>
      </c>
      <c r="O27" s="74"/>
      <c r="P27" s="136" t="str">
        <f>N27</f>
        <v/>
      </c>
      <c r="Q27" s="140"/>
      <c r="T27" s="4" t="str">
        <f>IF(AND(D22&lt;&gt;"",F27&lt;&gt;""),D22+1,"")</f>
        <v/>
      </c>
    </row>
    <row r="28" spans="2:20" ht="3.75" customHeight="1" x14ac:dyDescent="0.2">
      <c r="B28" s="79"/>
      <c r="C28" s="9"/>
      <c r="D28" s="9"/>
      <c r="E28" s="9"/>
      <c r="F28" s="80"/>
      <c r="G28" s="80"/>
      <c r="H28" s="9"/>
      <c r="I28" s="81"/>
      <c r="J28" s="82"/>
      <c r="K28" s="83"/>
      <c r="L28" s="84"/>
      <c r="M28" s="85"/>
      <c r="N28" s="86"/>
      <c r="O28" s="10"/>
    </row>
    <row r="29" spans="2:20" ht="6" customHeight="1" x14ac:dyDescent="0.2">
      <c r="B29" s="95"/>
      <c r="O29" s="96"/>
    </row>
    <row r="30" spans="2:20" ht="64.5" customHeight="1" x14ac:dyDescent="0.2">
      <c r="B30" s="97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98"/>
      <c r="T30" s="3" t="s">
        <v>273</v>
      </c>
    </row>
    <row r="31" spans="2:20" ht="41.25" customHeight="1" x14ac:dyDescent="0.2">
      <c r="B31" s="9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100"/>
      <c r="T31" t="s">
        <v>249</v>
      </c>
    </row>
    <row r="32" spans="2:20" ht="107.25" customHeight="1" x14ac:dyDescent="0.2">
      <c r="B32" s="10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102"/>
    </row>
    <row r="33" spans="2:20" ht="5.0999999999999996" customHeight="1" x14ac:dyDescent="0.2">
      <c r="B33" s="230"/>
      <c r="C33" s="231"/>
      <c r="D33" s="231"/>
      <c r="E33" s="231"/>
      <c r="F33" s="231"/>
      <c r="G33" s="231"/>
      <c r="H33" s="231"/>
      <c r="I33" s="231"/>
      <c r="J33" s="231"/>
      <c r="K33" s="231"/>
      <c r="L33" s="231"/>
      <c r="M33" s="231"/>
      <c r="N33" s="231"/>
      <c r="O33" s="283"/>
    </row>
    <row r="34" spans="2:20" ht="18" hidden="1" customHeight="1" x14ac:dyDescent="0.2">
      <c r="B34" s="240" t="s">
        <v>157</v>
      </c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2"/>
    </row>
    <row r="35" spans="2:20" ht="5.25" hidden="1" customHeight="1" x14ac:dyDescent="0.2">
      <c r="B35" s="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74"/>
    </row>
    <row r="36" spans="2:20" ht="21" hidden="1" customHeight="1" x14ac:dyDescent="0.2">
      <c r="B36" s="248" t="s">
        <v>273</v>
      </c>
      <c r="C36" s="249"/>
      <c r="D36" s="249"/>
      <c r="E36" s="9"/>
      <c r="F36" s="145"/>
      <c r="G36" s="145"/>
      <c r="H36" s="77" t="s">
        <v>29</v>
      </c>
      <c r="I36" s="33"/>
      <c r="J36" s="77" t="s">
        <v>19</v>
      </c>
      <c r="K36" s="9" t="s">
        <v>17</v>
      </c>
      <c r="L36" s="32" t="str">
        <f>IF(OR(F36&lt;&gt;"",I36&lt;&gt;""),#REF!+1,"")</f>
        <v/>
      </c>
      <c r="M36" s="9" t="s">
        <v>18</v>
      </c>
      <c r="N36" s="136" t="str">
        <f>IF(OR(F36&lt;&gt;"",I36&lt;&gt;""),L36+F36*7+I36-1,"")</f>
        <v/>
      </c>
      <c r="O36" s="74"/>
      <c r="Q36" s="152" t="e">
        <f>IF(N36&lt;&gt;"",N36,#REF!)</f>
        <v>#REF!</v>
      </c>
      <c r="T36" s="137" t="e">
        <f>#REF!+1</f>
        <v>#REF!</v>
      </c>
    </row>
    <row r="37" spans="2:20" ht="4.1500000000000004" hidden="1" customHeight="1" x14ac:dyDescent="0.2">
      <c r="B37" s="103"/>
      <c r="C37" s="104"/>
      <c r="D37" s="104"/>
      <c r="E37" s="105"/>
      <c r="F37" s="106"/>
      <c r="G37" s="106"/>
      <c r="H37" s="107"/>
      <c r="I37" s="67"/>
      <c r="J37" s="107"/>
      <c r="K37" s="105"/>
      <c r="L37" s="108"/>
      <c r="M37" s="105"/>
      <c r="N37" s="108"/>
      <c r="O37" s="109"/>
      <c r="Q37" s="153"/>
    </row>
    <row r="38" spans="2:20" ht="4.1500000000000004" hidden="1" customHeight="1" x14ac:dyDescent="0.2">
      <c r="B38" s="112"/>
      <c r="C38" s="112"/>
      <c r="D38" s="112"/>
      <c r="E38" s="9"/>
      <c r="F38" s="113"/>
      <c r="G38" s="113"/>
      <c r="H38" s="77"/>
      <c r="I38" s="114"/>
      <c r="J38" s="77"/>
      <c r="K38" s="9"/>
      <c r="L38" s="115"/>
      <c r="M38" s="9"/>
      <c r="N38" s="115"/>
      <c r="O38" s="9"/>
      <c r="Q38" s="153"/>
    </row>
    <row r="39" spans="2:20" ht="82.15" hidden="1" customHeight="1" x14ac:dyDescent="0.2">
      <c r="B39" s="240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2"/>
      <c r="Q39" s="153"/>
    </row>
    <row r="40" spans="2:20" ht="3.6" customHeight="1" x14ac:dyDescent="0.2">
      <c r="B40" s="112"/>
      <c r="C40" s="112"/>
      <c r="D40" s="112"/>
      <c r="E40" s="9"/>
      <c r="F40" s="113"/>
      <c r="G40" s="113"/>
      <c r="H40" s="77"/>
      <c r="I40" s="114"/>
      <c r="J40" s="77"/>
      <c r="K40" s="9"/>
      <c r="L40" s="115"/>
      <c r="M40" s="9"/>
      <c r="N40" s="115"/>
      <c r="O40" s="9"/>
      <c r="Q40" s="153"/>
    </row>
    <row r="41" spans="2:20" ht="18" hidden="1" customHeight="1" x14ac:dyDescent="0.2">
      <c r="B41" s="240" t="s">
        <v>180</v>
      </c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2"/>
      <c r="Q41" s="153"/>
      <c r="T41" s="4" t="str">
        <f>IF(AND(F43&lt;&gt;"",N33&lt;&gt;""),N33+1,"")</f>
        <v/>
      </c>
    </row>
    <row r="42" spans="2:20" ht="6.75" hidden="1" customHeight="1" x14ac:dyDescent="0.2">
      <c r="B42" s="243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5"/>
      <c r="Q42" s="153"/>
      <c r="T42" s="137">
        <f>N33</f>
        <v>0</v>
      </c>
    </row>
    <row r="43" spans="2:20" ht="20.45" hidden="1" customHeight="1" x14ac:dyDescent="0.2">
      <c r="B43" s="246" t="s">
        <v>276</v>
      </c>
      <c r="C43" s="247"/>
      <c r="D43" s="247"/>
      <c r="E43" s="105"/>
      <c r="F43" s="148"/>
      <c r="G43" s="148"/>
      <c r="H43" s="107" t="s">
        <v>29</v>
      </c>
      <c r="I43" s="149"/>
      <c r="J43" s="107" t="s">
        <v>19</v>
      </c>
      <c r="K43" s="105" t="s">
        <v>17</v>
      </c>
      <c r="L43" s="150" t="str">
        <f>IF(OR(F43&lt;&gt;"",I43&lt;&gt;""),Q36+1,"")</f>
        <v/>
      </c>
      <c r="M43" s="105" t="s">
        <v>18</v>
      </c>
      <c r="N43" s="151" t="str">
        <f>IF(OR(F43&lt;&gt;"",I43&lt;&gt;""),L43+F43*7+I43-1,"")</f>
        <v/>
      </c>
      <c r="O43" s="109"/>
      <c r="Q43" s="152" t="e">
        <f>IF(N43&lt;&gt;"",N43,Q36)</f>
        <v>#REF!</v>
      </c>
      <c r="T43">
        <v>8</v>
      </c>
    </row>
    <row r="44" spans="2:20" ht="5.25" hidden="1" customHeight="1" x14ac:dyDescent="0.2"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2"/>
      <c r="Q44" s="153"/>
    </row>
    <row r="45" spans="2:20" ht="18" hidden="1" customHeight="1" x14ac:dyDescent="0.2">
      <c r="B45" s="240" t="s">
        <v>177</v>
      </c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2"/>
      <c r="Q45" s="153"/>
      <c r="T45" s="4" t="str">
        <f>IF(AND(F47&lt;&gt;"",N36&lt;&gt;""),N36+1,"")</f>
        <v/>
      </c>
    </row>
    <row r="46" spans="2:20" ht="6.75" hidden="1" customHeight="1" x14ac:dyDescent="0.2">
      <c r="B46" s="243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5"/>
      <c r="Q46" s="153"/>
      <c r="T46" s="137" t="str">
        <f>N36</f>
        <v/>
      </c>
    </row>
    <row r="47" spans="2:20" ht="20.45" hidden="1" customHeight="1" x14ac:dyDescent="0.2">
      <c r="B47" s="243" t="s">
        <v>277</v>
      </c>
      <c r="C47" s="244"/>
      <c r="D47" s="244"/>
      <c r="E47" s="9"/>
      <c r="F47" s="145"/>
      <c r="G47" s="145"/>
      <c r="H47" s="77" t="s">
        <v>176</v>
      </c>
      <c r="I47" s="9"/>
      <c r="J47" s="77"/>
      <c r="K47" s="9" t="s">
        <v>17</v>
      </c>
      <c r="L47" s="32" t="str">
        <f>IF(F47&lt;&gt;"",Q43+1,"")</f>
        <v/>
      </c>
      <c r="M47" s="9" t="s">
        <v>18</v>
      </c>
      <c r="N47" s="136" t="str">
        <f>IF(AND(F47&lt;&gt;"",L47&lt;&gt;""),L47+F47*7+I47-1,"")</f>
        <v/>
      </c>
      <c r="O47" s="74"/>
      <c r="Q47" s="152" t="e">
        <f>IF(N47&lt;&gt;"",N47,Q43)</f>
        <v>#REF!</v>
      </c>
      <c r="R47">
        <v>1</v>
      </c>
      <c r="T47">
        <v>8</v>
      </c>
    </row>
    <row r="48" spans="2:20" ht="6" hidden="1" customHeight="1" x14ac:dyDescent="0.2">
      <c r="B48" s="66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2"/>
      <c r="Q48" s="153"/>
      <c r="T48">
        <v>14</v>
      </c>
    </row>
    <row r="49" spans="2:20" ht="6" hidden="1" customHeight="1" x14ac:dyDescent="0.2">
      <c r="Q49" s="153"/>
    </row>
    <row r="50" spans="2:20" ht="14.45" hidden="1" customHeight="1" x14ac:dyDescent="0.2">
      <c r="B50" s="240" t="s">
        <v>156</v>
      </c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2"/>
      <c r="Q50" s="153"/>
      <c r="R50" s="3"/>
      <c r="S50" t="s">
        <v>19</v>
      </c>
    </row>
    <row r="51" spans="2:20" ht="6.95" hidden="1" customHeight="1" x14ac:dyDescent="0.2">
      <c r="B51" s="123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124"/>
      <c r="Q51" s="153"/>
    </row>
    <row r="52" spans="2:20" ht="19.149999999999999" hidden="1" customHeight="1" x14ac:dyDescent="0.2">
      <c r="B52" s="248"/>
      <c r="C52" s="249"/>
      <c r="D52" s="249"/>
      <c r="E52" s="65" t="str">
        <f>IF(B52="forlænger forældreorlov uden løn","(8 eller 14 uger)","")</f>
        <v/>
      </c>
      <c r="F52" s="145"/>
      <c r="G52" s="145"/>
      <c r="H52" s="77" t="s">
        <v>19</v>
      </c>
      <c r="I52" s="112"/>
      <c r="J52" s="112" t="str">
        <f>IF(H52="uger/og","dage","")</f>
        <v/>
      </c>
      <c r="K52" s="78" t="s">
        <v>17</v>
      </c>
      <c r="L52" s="32" t="str">
        <f>IF(F52&lt;&gt;"",WORKDAY(Q47,R47,$Q$99:$S$107),"")</f>
        <v/>
      </c>
      <c r="M52" s="78" t="s">
        <v>18</v>
      </c>
      <c r="N52" s="136" t="str">
        <f>IF(F52&lt;&gt;"",S52,"")</f>
        <v/>
      </c>
      <c r="O52" s="74"/>
      <c r="P52" s="137"/>
      <c r="Q52" s="152" t="e">
        <f>IF(N52&lt;&gt;"",N52,Q47)</f>
        <v>#REF!</v>
      </c>
      <c r="R52">
        <v>1</v>
      </c>
      <c r="S52" s="4" t="e">
        <f>WORKDAY(Q47,F52,$Q$99:$S$107)</f>
        <v>#REF!</v>
      </c>
      <c r="T52" s="4" t="str">
        <f>IF(OR(F52&lt;&gt;"",I52&lt;&gt;0),IF(T36&lt;&gt;"",N36+1,IF(#REF!&lt;&gt;"",#REF!+1,IF(#REF!&lt;&gt;"",#REF!+1,IF(N27&lt;&gt;"",N27+1,"")))),"")</f>
        <v/>
      </c>
    </row>
    <row r="53" spans="2:20" ht="6" hidden="1" customHeight="1" x14ac:dyDescent="0.2">
      <c r="B53" s="123"/>
      <c r="C53" s="65"/>
      <c r="D53" s="65"/>
      <c r="E53" s="65"/>
      <c r="F53" s="65"/>
      <c r="G53" s="65"/>
      <c r="H53" s="77"/>
      <c r="I53" s="112"/>
      <c r="J53" s="88"/>
      <c r="K53" s="78"/>
      <c r="L53" s="78"/>
      <c r="M53" s="78"/>
      <c r="N53" s="78"/>
      <c r="O53" s="74"/>
      <c r="Q53" s="152"/>
      <c r="R53" s="137"/>
      <c r="T53" s="4"/>
    </row>
    <row r="54" spans="2:20" ht="19.149999999999999" hidden="1" customHeight="1" x14ac:dyDescent="0.2">
      <c r="B54" s="248"/>
      <c r="C54" s="249"/>
      <c r="D54" s="249"/>
      <c r="E54" s="65"/>
      <c r="F54" s="145"/>
      <c r="G54" s="145"/>
      <c r="H54" s="77" t="s">
        <v>19</v>
      </c>
      <c r="I54" s="112"/>
      <c r="J54" s="112" t="str">
        <f>IF(H54="uger/og","dage","")</f>
        <v/>
      </c>
      <c r="K54" s="78" t="s">
        <v>17</v>
      </c>
      <c r="L54" s="32" t="str">
        <f>IF(F54&lt;&gt;"",WORKDAY(Q52,R47,$Q$99:$S$107),"")</f>
        <v/>
      </c>
      <c r="M54" s="78" t="s">
        <v>18</v>
      </c>
      <c r="N54" s="136" t="str">
        <f>IF(F54&lt;&gt;"",S54,"")</f>
        <v/>
      </c>
      <c r="O54" s="74"/>
      <c r="P54" s="137"/>
      <c r="Q54" s="152" t="e">
        <f>IF(N54&lt;&gt;"",N54,Q47)</f>
        <v>#REF!</v>
      </c>
      <c r="R54">
        <v>1</v>
      </c>
      <c r="S54" s="4" t="e">
        <f>WORKDAY(Q52,F54,$Q$99:$S$107)</f>
        <v>#REF!</v>
      </c>
      <c r="T54" s="4" t="str">
        <f>IF(AND(N52&lt;&gt;"",OR(F54&lt;&gt;"",I54&lt;&gt;"")),N52+1,"")</f>
        <v/>
      </c>
    </row>
    <row r="55" spans="2:20" ht="5.25" hidden="1" customHeight="1" x14ac:dyDescent="0.2">
      <c r="B55" s="123"/>
      <c r="C55" s="65"/>
      <c r="D55" s="65"/>
      <c r="E55" s="65"/>
      <c r="F55" s="65"/>
      <c r="G55" s="65"/>
      <c r="H55" s="77"/>
      <c r="I55" s="112"/>
      <c r="J55" s="88"/>
      <c r="K55" s="78"/>
      <c r="L55" s="78"/>
      <c r="M55" s="78"/>
      <c r="N55" s="78"/>
      <c r="O55" s="74"/>
      <c r="Q55" s="4"/>
      <c r="R55" s="137"/>
      <c r="S55" s="4"/>
      <c r="T55" s="4"/>
    </row>
    <row r="56" spans="2:20" ht="19.149999999999999" hidden="1" customHeight="1" x14ac:dyDescent="0.2">
      <c r="B56" s="248"/>
      <c r="C56" s="249"/>
      <c r="D56" s="249"/>
      <c r="E56" s="65"/>
      <c r="F56" s="145"/>
      <c r="G56" s="145"/>
      <c r="H56" s="77" t="s">
        <v>19</v>
      </c>
      <c r="I56" s="112"/>
      <c r="J56" s="112" t="str">
        <f>IF(H56="uger/og","dage","")</f>
        <v/>
      </c>
      <c r="K56" s="78" t="s">
        <v>17</v>
      </c>
      <c r="L56" s="32" t="str">
        <f>IF(F56&lt;&gt;"",WORKDAY(Q54,R47,$Q$99:$S$107),"")</f>
        <v/>
      </c>
      <c r="M56" s="78" t="s">
        <v>18</v>
      </c>
      <c r="N56" s="136" t="str">
        <f>IF(F56&lt;&gt;"",S56,"")</f>
        <v/>
      </c>
      <c r="O56" s="74"/>
      <c r="P56" s="137"/>
      <c r="Q56" s="4"/>
      <c r="R56" s="137"/>
      <c r="S56" s="4" t="e">
        <f>WORKDAY(Q54,F56,$Q$99:$S$107)</f>
        <v>#REF!</v>
      </c>
      <c r="T56" s="4" t="str">
        <f>IF(F56&lt;&gt;"",IF(T47&lt;&gt;"",N47+1,IF(#REF!&lt;&gt;"",#REF!+1,IF(#REF!&lt;&gt;"",#REF!+1,IF(#REF!&lt;&gt;"",#REF!+1,"")))),"")</f>
        <v/>
      </c>
    </row>
    <row r="57" spans="2:20" ht="6.95" hidden="1" customHeight="1" x14ac:dyDescent="0.2">
      <c r="B57" s="123"/>
      <c r="C57" s="65"/>
      <c r="D57" s="65"/>
      <c r="E57" s="65"/>
      <c r="F57" s="65"/>
      <c r="G57" s="65"/>
      <c r="H57" s="77"/>
      <c r="I57" s="112"/>
      <c r="J57" s="88"/>
      <c r="K57" s="78"/>
      <c r="L57" s="78"/>
      <c r="M57" s="78"/>
      <c r="N57" s="78"/>
      <c r="O57" s="74"/>
    </row>
    <row r="58" spans="2:20" ht="106.15" hidden="1" customHeight="1" x14ac:dyDescent="0.2">
      <c r="B58" s="263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5"/>
    </row>
    <row r="59" spans="2:20" ht="19.149999999999999" hidden="1" customHeight="1" x14ac:dyDescent="0.2">
      <c r="B59" s="240" t="s">
        <v>159</v>
      </c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41"/>
      <c r="O59" s="242"/>
    </row>
    <row r="60" spans="2:20" ht="6" hidden="1" customHeight="1" x14ac:dyDescent="0.2"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74"/>
    </row>
    <row r="61" spans="2:20" ht="19.149999999999999" hidden="1" customHeight="1" x14ac:dyDescent="0.2">
      <c r="B61" s="131" t="s">
        <v>164</v>
      </c>
      <c r="C61" s="117"/>
      <c r="D61" s="138"/>
      <c r="E61" s="116" t="s">
        <v>29</v>
      </c>
      <c r="F61" s="77"/>
      <c r="G61" s="77"/>
      <c r="H61" s="138"/>
      <c r="I61" s="142" t="s">
        <v>19</v>
      </c>
      <c r="J61" s="77"/>
      <c r="K61" s="78"/>
      <c r="L61" s="77"/>
      <c r="M61" s="77"/>
      <c r="N61" s="77"/>
      <c r="O61" s="74"/>
    </row>
    <row r="62" spans="2:20" ht="6.6" hidden="1" customHeight="1" x14ac:dyDescent="0.2">
      <c r="B62" s="128"/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9"/>
    </row>
    <row r="63" spans="2:20" ht="4.1500000000000004" hidden="1" customHeight="1" x14ac:dyDescent="0.2"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0"/>
    </row>
    <row r="64" spans="2:20" ht="14.45" hidden="1" customHeight="1" x14ac:dyDescent="0.2"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</row>
    <row r="65" spans="2:15" ht="6.95" hidden="1" customHeight="1" x14ac:dyDescent="0.2"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</row>
    <row r="66" spans="2:15" ht="220.9" hidden="1" customHeight="1" x14ac:dyDescent="0.2"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</row>
    <row r="67" spans="2:15" ht="4.9000000000000004" hidden="1" customHeight="1" x14ac:dyDescent="0.2"/>
    <row r="68" spans="2:15" ht="18.600000000000001" hidden="1" customHeight="1" x14ac:dyDescent="0.2">
      <c r="B68" s="250" t="s">
        <v>158</v>
      </c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2"/>
    </row>
    <row r="69" spans="2:15" ht="6.95" hidden="1" customHeight="1" x14ac:dyDescent="0.2"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74"/>
    </row>
    <row r="70" spans="2:15" ht="22.15" hidden="1" customHeight="1" x14ac:dyDescent="0.2">
      <c r="B70" s="130" t="s">
        <v>165</v>
      </c>
      <c r="C70" s="77"/>
      <c r="D70" s="145"/>
      <c r="E70" s="143" t="s">
        <v>166</v>
      </c>
      <c r="F70" s="76" t="s">
        <v>17</v>
      </c>
      <c r="G70" s="76"/>
      <c r="H70" s="32"/>
      <c r="I70" s="78"/>
      <c r="J70" s="132" t="s">
        <v>18</v>
      </c>
      <c r="K70" s="266"/>
      <c r="L70" s="266"/>
      <c r="M70" s="78"/>
      <c r="N70" s="129"/>
      <c r="O70" s="74"/>
    </row>
    <row r="71" spans="2:15" ht="5.45" hidden="1" customHeight="1" x14ac:dyDescent="0.2">
      <c r="B71" s="118"/>
      <c r="C71" s="67"/>
      <c r="D71" s="67"/>
      <c r="E71" s="67"/>
      <c r="F71" s="67"/>
      <c r="G71" s="67"/>
      <c r="H71" s="67"/>
      <c r="I71" s="119"/>
      <c r="J71" s="119"/>
      <c r="K71" s="120"/>
      <c r="L71" s="121"/>
      <c r="M71" s="121"/>
      <c r="N71" s="121"/>
      <c r="O71" s="122"/>
    </row>
    <row r="72" spans="2:15" ht="4.9000000000000004" hidden="1" customHeight="1" x14ac:dyDescent="0.2"/>
    <row r="73" spans="2:15" ht="15.75" hidden="1" customHeight="1" x14ac:dyDescent="0.2">
      <c r="B73" s="237" t="str">
        <f>IF(C25="Mor","Angiv far/medmors beskæftigelsesstatus","Angiv mors beskæftigelsesstatus")</f>
        <v>Angiv mors beskæftigelsesstatus</v>
      </c>
      <c r="C73" s="238"/>
      <c r="D73" s="238"/>
      <c r="E73" s="239"/>
      <c r="F73" s="239"/>
      <c r="G73" s="239"/>
      <c r="H73" s="239"/>
      <c r="I73" s="239"/>
      <c r="J73" s="239"/>
      <c r="K73" s="239"/>
      <c r="L73" s="239"/>
      <c r="M73" s="239"/>
      <c r="N73" s="239"/>
      <c r="O73" s="125"/>
    </row>
    <row r="74" spans="2:15" ht="3.75" hidden="1" customHeight="1" x14ac:dyDescent="0.2">
      <c r="B74" s="126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31"/>
    </row>
    <row r="75" spans="2:15" ht="16.149999999999999" hidden="1" customHeight="1" x14ac:dyDescent="0.2">
      <c r="B75" s="75" t="str">
        <f>IF(C25="Mor","Far/medmor afholder følgende antal orlovsuger og dage med løn","Mor afholder følgende antal orlovsuger og dage med løn")</f>
        <v>Mor afholder følgende antal orlovsuger og dage med løn</v>
      </c>
      <c r="C75" s="77"/>
      <c r="D75" s="77"/>
      <c r="E75" s="127"/>
      <c r="F75" s="145"/>
      <c r="G75" s="145"/>
      <c r="H75" s="77" t="s">
        <v>29</v>
      </c>
      <c r="I75" s="33"/>
      <c r="J75" s="77" t="s">
        <v>19</v>
      </c>
      <c r="K75" s="77"/>
      <c r="L75" s="114"/>
      <c r="M75" s="114"/>
      <c r="N75" s="114"/>
      <c r="O75" s="31"/>
    </row>
    <row r="76" spans="2:15" ht="5.0999999999999996" hidden="1" customHeight="1" x14ac:dyDescent="0.2">
      <c r="B76" s="126"/>
      <c r="C76" s="114"/>
      <c r="D76" s="114"/>
      <c r="E76" s="114"/>
      <c r="F76" s="114"/>
      <c r="G76" s="114"/>
      <c r="H76" s="114"/>
      <c r="I76" s="114"/>
      <c r="J76" s="77"/>
      <c r="K76" s="77"/>
      <c r="L76" s="114"/>
      <c r="M76" s="114"/>
      <c r="N76" s="114"/>
      <c r="O76" s="31"/>
    </row>
    <row r="77" spans="2:15" ht="15.75" hidden="1" customHeight="1" x14ac:dyDescent="0.2">
      <c r="B77" s="75" t="str">
        <f>IF(C25="Mor","Far/medmor afholder følgende antal orlovsuger og dage uden løn","Mor afholder følgende antal orlovsuger og dage uden løn")</f>
        <v>Mor afholder følgende antal orlovsuger og dage uden løn</v>
      </c>
      <c r="C77" s="77"/>
      <c r="D77" s="77"/>
      <c r="E77" s="114"/>
      <c r="F77" s="145"/>
      <c r="G77" s="145"/>
      <c r="H77" s="77" t="s">
        <v>29</v>
      </c>
      <c r="I77" s="33"/>
      <c r="J77" s="77" t="s">
        <v>19</v>
      </c>
      <c r="K77" s="114"/>
      <c r="L77" s="114"/>
      <c r="M77" s="114"/>
      <c r="N77" s="114"/>
      <c r="O77" s="31"/>
    </row>
    <row r="78" spans="2:15" ht="5.0999999999999996" hidden="1" customHeight="1" x14ac:dyDescent="0.2">
      <c r="B78" s="75"/>
      <c r="C78" s="77"/>
      <c r="D78" s="77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31"/>
    </row>
    <row r="79" spans="2:15" ht="14.45" hidden="1" customHeight="1" x14ac:dyDescent="0.2">
      <c r="B79" s="75" t="str">
        <f>IF(C25="Mor","Far/medmor overfører følgende antal orlovsuger og dage til mor","Mor overfører følgende antal orlovsuger og dage til far/medmor")</f>
        <v>Mor overfører følgende antal orlovsuger og dage til far/medmor</v>
      </c>
      <c r="C79" s="77"/>
      <c r="D79" s="77"/>
      <c r="E79" s="114"/>
      <c r="F79" s="145"/>
      <c r="G79" s="145"/>
      <c r="H79" s="77" t="s">
        <v>29</v>
      </c>
      <c r="I79" s="33"/>
      <c r="J79" s="77" t="s">
        <v>19</v>
      </c>
      <c r="K79" s="77"/>
      <c r="L79" s="82"/>
      <c r="M79" s="114"/>
      <c r="N79" s="114"/>
      <c r="O79" s="31"/>
    </row>
    <row r="80" spans="2:15" ht="5.0999999999999996" hidden="1" customHeight="1" x14ac:dyDescent="0.2">
      <c r="B80" s="66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2"/>
    </row>
    <row r="81" spans="2:20" ht="4.9000000000000004" customHeight="1" x14ac:dyDescent="0.2"/>
    <row r="82" spans="2:20" ht="14.25" x14ac:dyDescent="0.2">
      <c r="B82" s="250" t="s">
        <v>167</v>
      </c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2"/>
      <c r="T82" s="211" t="s">
        <v>360</v>
      </c>
    </row>
    <row r="83" spans="2:20" x14ac:dyDescent="0.2">
      <c r="B83" s="253"/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5"/>
      <c r="T83" s="212" t="s">
        <v>405</v>
      </c>
    </row>
    <row r="84" spans="2:20" x14ac:dyDescent="0.2">
      <c r="B84" s="256"/>
      <c r="C84" s="257"/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8"/>
      <c r="T84" s="213"/>
    </row>
    <row r="85" spans="2:20" x14ac:dyDescent="0.2">
      <c r="B85" s="256"/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8"/>
    </row>
    <row r="86" spans="2:20" x14ac:dyDescent="0.2">
      <c r="B86" s="256"/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8"/>
    </row>
    <row r="87" spans="2:20" x14ac:dyDescent="0.2">
      <c r="B87" s="256"/>
      <c r="C87" s="257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8"/>
    </row>
    <row r="88" spans="2:20" x14ac:dyDescent="0.2">
      <c r="B88" s="256"/>
      <c r="C88" s="257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8"/>
    </row>
    <row r="89" spans="2:20" x14ac:dyDescent="0.2">
      <c r="B89" s="256"/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8"/>
    </row>
    <row r="90" spans="2:20" x14ac:dyDescent="0.2">
      <c r="B90" s="256"/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8"/>
    </row>
    <row r="91" spans="2:20" x14ac:dyDescent="0.2">
      <c r="B91" s="256"/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8"/>
    </row>
    <row r="92" spans="2:20" x14ac:dyDescent="0.2">
      <c r="B92" s="256"/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8"/>
    </row>
    <row r="93" spans="2:20" x14ac:dyDescent="0.2">
      <c r="B93" s="259"/>
      <c r="C93" s="260"/>
      <c r="D93" s="260"/>
      <c r="E93" s="260"/>
      <c r="F93" s="260"/>
      <c r="G93" s="260"/>
      <c r="H93" s="260"/>
      <c r="I93" s="260"/>
      <c r="J93" s="260"/>
      <c r="K93" s="260"/>
      <c r="L93" s="260"/>
      <c r="M93" s="260"/>
      <c r="N93" s="260"/>
      <c r="O93" s="261"/>
    </row>
    <row r="95" spans="2:20" ht="14.25" x14ac:dyDescent="0.2">
      <c r="B95" s="267" t="s">
        <v>198</v>
      </c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  <c r="O95" s="267"/>
    </row>
    <row r="96" spans="2:20" ht="14.25" x14ac:dyDescent="0.2">
      <c r="B96" s="267" t="s">
        <v>199</v>
      </c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  <c r="N96" s="267"/>
      <c r="O96" s="267"/>
    </row>
    <row r="97" spans="2:23" ht="14.25" x14ac:dyDescent="0.2">
      <c r="B97" s="262" t="e">
        <f>VLOOKUP(D14,' område niveau 3'!A4:K20,11,FALSE)</f>
        <v>#N/A</v>
      </c>
      <c r="C97" s="262"/>
      <c r="D97" s="262"/>
      <c r="E97" s="262"/>
      <c r="F97" s="262"/>
      <c r="G97" s="262"/>
      <c r="H97" s="262"/>
      <c r="I97" s="262"/>
      <c r="J97" s="262"/>
      <c r="K97" s="262"/>
      <c r="L97" s="262"/>
      <c r="M97" s="262"/>
      <c r="N97" s="141"/>
      <c r="O97" s="141"/>
      <c r="Q97" s="3"/>
      <c r="R97" s="3" t="s">
        <v>178</v>
      </c>
    </row>
    <row r="98" spans="2:23" x14ac:dyDescent="0.2">
      <c r="Q98">
        <v>2023</v>
      </c>
      <c r="R98">
        <v>2024</v>
      </c>
      <c r="S98">
        <v>2025</v>
      </c>
      <c r="T98">
        <v>2026</v>
      </c>
      <c r="V98">
        <v>2027</v>
      </c>
    </row>
    <row r="99" spans="2:23" x14ac:dyDescent="0.2">
      <c r="Q99" s="4">
        <v>44927</v>
      </c>
      <c r="R99" s="4">
        <v>45292</v>
      </c>
      <c r="S99" s="4">
        <v>45658</v>
      </c>
      <c r="T99" s="4">
        <v>46023</v>
      </c>
      <c r="U99" t="s">
        <v>121</v>
      </c>
      <c r="V99" s="4">
        <v>46388</v>
      </c>
      <c r="W99" t="s">
        <v>121</v>
      </c>
    </row>
    <row r="100" spans="2:23" x14ac:dyDescent="0.2">
      <c r="Q100" s="4">
        <v>45022</v>
      </c>
      <c r="R100" s="4">
        <v>45379</v>
      </c>
      <c r="S100" s="4">
        <v>45764</v>
      </c>
      <c r="T100" s="4">
        <v>46114</v>
      </c>
      <c r="U100" t="s">
        <v>122</v>
      </c>
      <c r="V100" s="4">
        <v>46471</v>
      </c>
      <c r="W100" t="s">
        <v>122</v>
      </c>
    </row>
    <row r="101" spans="2:23" x14ac:dyDescent="0.2">
      <c r="Q101" s="4">
        <v>45023</v>
      </c>
      <c r="R101" s="4">
        <v>45380</v>
      </c>
      <c r="S101" s="4">
        <v>45765</v>
      </c>
      <c r="T101" s="4">
        <v>46115</v>
      </c>
      <c r="U101" t="s">
        <v>123</v>
      </c>
      <c r="V101" s="4">
        <v>46472</v>
      </c>
      <c r="W101" t="s">
        <v>123</v>
      </c>
    </row>
    <row r="102" spans="2:23" x14ac:dyDescent="0.2">
      <c r="Q102" s="4">
        <v>45026</v>
      </c>
      <c r="R102" s="4">
        <v>45383</v>
      </c>
      <c r="S102" s="4">
        <v>45768</v>
      </c>
      <c r="T102" s="4">
        <v>46118</v>
      </c>
      <c r="U102" t="s">
        <v>124</v>
      </c>
      <c r="V102" s="4">
        <v>46475</v>
      </c>
      <c r="W102" t="s">
        <v>124</v>
      </c>
    </row>
    <row r="103" spans="2:23" x14ac:dyDescent="0.2">
      <c r="Q103" s="4">
        <v>45051</v>
      </c>
      <c r="R103" s="4">
        <v>45421</v>
      </c>
      <c r="S103" s="4">
        <v>45806</v>
      </c>
      <c r="T103" s="4">
        <v>46156</v>
      </c>
      <c r="U103" t="s">
        <v>126</v>
      </c>
      <c r="V103" s="4">
        <v>46513</v>
      </c>
      <c r="W103" t="s">
        <v>126</v>
      </c>
    </row>
    <row r="104" spans="2:23" x14ac:dyDescent="0.2">
      <c r="Q104" s="4">
        <v>45064</v>
      </c>
      <c r="R104" s="4">
        <v>45432</v>
      </c>
      <c r="S104" s="4">
        <v>45817</v>
      </c>
      <c r="T104" s="4">
        <v>46167</v>
      </c>
      <c r="U104" t="s">
        <v>127</v>
      </c>
      <c r="V104" s="4">
        <v>46523</v>
      </c>
      <c r="W104" t="s">
        <v>127</v>
      </c>
    </row>
    <row r="105" spans="2:23" x14ac:dyDescent="0.2">
      <c r="Q105" s="4">
        <v>45075</v>
      </c>
      <c r="R105" s="4">
        <v>45651</v>
      </c>
      <c r="S105" s="4">
        <v>46016</v>
      </c>
      <c r="T105" s="4">
        <v>46381</v>
      </c>
      <c r="U105" t="s">
        <v>128</v>
      </c>
    </row>
    <row r="106" spans="2:23" x14ac:dyDescent="0.2">
      <c r="Q106" s="4">
        <v>45285</v>
      </c>
      <c r="R106" s="4">
        <v>45652</v>
      </c>
      <c r="S106" s="4">
        <v>46017</v>
      </c>
      <c r="T106" s="4"/>
    </row>
    <row r="107" spans="2:23" x14ac:dyDescent="0.2">
      <c r="Q107" s="4">
        <v>45286</v>
      </c>
    </row>
  </sheetData>
  <sheetProtection algorithmName="SHA-512" hashValue="bKzxL6qq+f00nufTuEbHuo251piBB3vSzn49NKDZnj3D/3NXWq7oBUhFZfTOFwqnKYAJGyaTmmvgNkAVW8JntQ==" saltValue="DzH8vRfOC328VyT6TD21KQ==" spinCount="100000" sheet="1" selectLockedCells="1"/>
  <mergeCells count="35">
    <mergeCell ref="B56:D56"/>
    <mergeCell ref="B36:D36"/>
    <mergeCell ref="D2:K2"/>
    <mergeCell ref="B3:N4"/>
    <mergeCell ref="D5:K5"/>
    <mergeCell ref="D14:K14"/>
    <mergeCell ref="D16:K16"/>
    <mergeCell ref="D18:K18"/>
    <mergeCell ref="C25:E25"/>
    <mergeCell ref="F25:O25"/>
    <mergeCell ref="B33:O33"/>
    <mergeCell ref="B34:O34"/>
    <mergeCell ref="B97:M97"/>
    <mergeCell ref="B59:O59"/>
    <mergeCell ref="B64:O66"/>
    <mergeCell ref="B68:O68"/>
    <mergeCell ref="K70:L70"/>
    <mergeCell ref="B73:D73"/>
    <mergeCell ref="E73:N73"/>
    <mergeCell ref="B27:E27"/>
    <mergeCell ref="B82:O82"/>
    <mergeCell ref="B83:O93"/>
    <mergeCell ref="B95:O95"/>
    <mergeCell ref="B96:O96"/>
    <mergeCell ref="B58:O58"/>
    <mergeCell ref="B39:O39"/>
    <mergeCell ref="B41:O41"/>
    <mergeCell ref="B42:O42"/>
    <mergeCell ref="B43:D43"/>
    <mergeCell ref="B45:O45"/>
    <mergeCell ref="B46:O46"/>
    <mergeCell ref="B47:D47"/>
    <mergeCell ref="B50:O50"/>
    <mergeCell ref="B52:D52"/>
    <mergeCell ref="B54:D54"/>
  </mergeCells>
  <dataValidations count="15">
    <dataValidation type="list" allowBlank="1" showDropDown="1" showInputMessage="1" showErrorMessage="1" errorTitle="Angiv 8 eller 14 uger." error="Angiv 8 eller 14 uger." sqref="F47:G47" xr:uid="{3872BCF3-6E7A-41A4-BAE0-C4DEA60F744F}">
      <formula1>$T$47:$T$48</formula1>
    </dataValidation>
    <dataValidation type="custom" allowBlank="1" showInputMessage="1" showErrorMessage="1" sqref="Q27" xr:uid="{009116E6-50E5-4530-804F-17F26DAA8AAD}">
      <formula1>IF(C25="Mor",20,2)</formula1>
    </dataValidation>
    <dataValidation operator="greaterThanOrEqual" allowBlank="1" showInputMessage="1" errorTitle="Skal skrives som dd-mm-åå" error="Indtast fødselsdato der er senere end den 01-08-2022." sqref="D22" xr:uid="{10D6A69D-46A1-4E6A-A841-6FDD73A1CA76}"/>
    <dataValidation type="list" allowBlank="1" showInputMessage="1" showErrorMessage="1" sqref="E73:N73" xr:uid="{1E2090A3-6E99-4E59-B8F8-35C8C0D2478C}">
      <formula1>$T$16:$T$19</formula1>
    </dataValidation>
    <dataValidation allowBlank="1" showInputMessage="1" showErrorMessage="1" prompt="Indtast dato adskilt af bindestreger. Fx 02-08-2022" sqref="L36 L47 L43" xr:uid="{70F02746-F16D-4C59-8AF0-141FF6F2339F}"/>
    <dataValidation type="whole" allowBlank="1" showInputMessage="1" showErrorMessage="1" error="Maksimum 6 dage._x000a_Alt over 6 dage skal skrives som hele uger" prompt="Alt over 6 dage skal angives som hele uger." sqref="I27" xr:uid="{738A8934-A123-479F-B50F-6EF69B6A0877}">
      <formula1>0</formula1>
      <formula2>6</formula2>
    </dataValidation>
    <dataValidation allowBlank="1" showInputMessage="1" showErrorMessage="1" prompt="Alt over 6 dage skal angives som hele uger." sqref="I36 I47 I43" xr:uid="{93073034-5509-488D-860F-99F4CE4136A3}"/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43:G43" xr:uid="{D693FC5C-6297-4748-8FFF-85D1545CD766}">
      <formula1>IF(AND(#REF!="Mor",#REF!=2),F43&lt;=11,F43&lt;=13)</formula1>
    </dataValidation>
    <dataValidation type="list" allowBlank="1" showInputMessage="1" showErrorMessage="1" sqref="C25:E25" xr:uid="{7C8106D3-833D-4AAE-A012-E276F180F280}">
      <formula1>$T$9:$T$10</formula1>
    </dataValidation>
    <dataValidation allowBlank="1" showInputMessage="1" showErrorMessage="1" errorTitle="Skal skrives som dd-mm-åå" sqref="E22:H22" xr:uid="{499720EB-B47F-4F93-9721-4ED3627A9B0B}"/>
    <dataValidation showDropDown="1" showInputMessage="1" showErrorMessage="1" sqref="O18:O19 D18 K19" xr:uid="{636140FE-F57A-4DE7-86ED-D1547BF17884}"/>
    <dataValidation type="list" allowBlank="1" showInputMessage="1" showErrorMessage="1" sqref="K15 K17 B37:D40" xr:uid="{6657A821-D491-4713-B648-653566483C70}">
      <formula1>#REF!</formula1>
    </dataValidation>
    <dataValidation type="list" allowBlank="1" showInputMessage="1" showErrorMessage="1" sqref="B52:D52 B56:D56 B54:D54" xr:uid="{A581BEA2-75A8-45C6-86A9-A818C1B43AA9}">
      <formula1>$T$12:$T$14</formula1>
    </dataValidation>
    <dataValidation type="list" allowBlank="1" showInputMessage="1" showErrorMessage="1" sqref="B36:D36" xr:uid="{66407966-8F4F-4BD6-A12D-9A6D6633E933}">
      <formula1>$T$30:$T$32</formula1>
    </dataValidation>
    <dataValidation type="list" allowBlank="1" showInputMessage="1" showErrorMessage="1" sqref="B27" xr:uid="{70E17B98-E5BB-4854-AF5D-6930AE09E396}">
      <formula1>$T$82:$T$83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31745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31745" r:id="rId4"/>
      </mc:Fallback>
    </mc:AlternateContent>
    <mc:AlternateContent xmlns:mc="http://schemas.openxmlformats.org/markup-compatibility/2006">
      <mc:Choice Requires="x14">
        <oleObject progId="Visio.Drawing.15" shapeId="31746" r:id="rId6">
          <objectPr defaultSize="0" autoPict="0" r:id="rId7">
            <anchor moveWithCells="1">
              <from>
                <xdr:col>1</xdr:col>
                <xdr:colOff>390525</xdr:colOff>
                <xdr:row>30</xdr:row>
                <xdr:rowOff>66675</xdr:rowOff>
              </from>
              <to>
                <xdr:col>1</xdr:col>
                <xdr:colOff>1295400</xdr:colOff>
                <xdr:row>31</xdr:row>
                <xdr:rowOff>400050</xdr:rowOff>
              </to>
            </anchor>
          </objectPr>
        </oleObject>
      </mc:Choice>
      <mc:Fallback>
        <oleObject progId="Visio.Drawing.15" shapeId="31746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F63C1B7-1981-4105-B4DB-F64CC4A305B4}">
          <x14:formula1>
            <xm:f>' område niveau 3'!$A$3:$A$20</xm:f>
          </x14:formula1>
          <xm:sqref>D14:K14</xm:sqref>
        </x14:dataValidation>
        <x14:dataValidation type="list" allowBlank="1" showInputMessage="1" showErrorMessage="1" xr:uid="{97B90BD2-404C-4F43-8795-35C907E3EAF0}">
          <x14:formula1>
            <xm:f>' område niveau 3'!$K$22:$K$86</xm:f>
          </x14:formula1>
          <xm:sqref>D16:K16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BE86"/>
  <sheetViews>
    <sheetView zoomScale="85" zoomScaleNormal="85" workbookViewId="0">
      <selection activeCell="M2" sqref="M2"/>
    </sheetView>
  </sheetViews>
  <sheetFormatPr defaultColWidth="9.140625" defaultRowHeight="15" x14ac:dyDescent="0.25"/>
  <cols>
    <col min="1" max="1" width="16.28515625" style="16" customWidth="1"/>
    <col min="2" max="2" width="23.28515625" style="16" customWidth="1"/>
    <col min="3" max="3" width="16.28515625" style="16" customWidth="1"/>
    <col min="4" max="4" width="16.7109375" style="16" customWidth="1"/>
    <col min="5" max="5" width="20.7109375" style="16" customWidth="1"/>
    <col min="6" max="7" width="16.7109375" style="16" customWidth="1"/>
    <col min="8" max="8" width="21" style="16" customWidth="1"/>
    <col min="9" max="11" width="18.7109375" style="16" customWidth="1"/>
    <col min="12" max="12" width="12.28515625" style="16" customWidth="1"/>
    <col min="13" max="13" width="32" style="16" customWidth="1"/>
    <col min="14" max="14" width="28.7109375" style="16" customWidth="1"/>
    <col min="15" max="15" width="9.140625" style="16"/>
    <col min="16" max="16" width="35.7109375" style="16" bestFit="1" customWidth="1"/>
    <col min="17" max="17" width="35.7109375" style="16" customWidth="1"/>
    <col min="18" max="18" width="9.140625" style="16"/>
    <col min="19" max="19" width="32.140625" style="16" bestFit="1" customWidth="1"/>
    <col min="20" max="20" width="5.7109375" style="16" customWidth="1"/>
    <col min="21" max="21" width="6.28515625" style="16" customWidth="1"/>
    <col min="22" max="22" width="5.28515625" style="16" customWidth="1"/>
    <col min="23" max="23" width="9.140625" style="16"/>
    <col min="24" max="24" width="30.7109375" style="16" bestFit="1" customWidth="1"/>
    <col min="25" max="25" width="9.140625" style="16"/>
    <col min="26" max="26" width="21.85546875" style="16" customWidth="1"/>
    <col min="27" max="27" width="9.140625" style="16"/>
    <col min="28" max="28" width="22.7109375" style="16" bestFit="1" customWidth="1"/>
    <col min="29" max="29" width="9.140625" style="16"/>
    <col min="30" max="30" width="30.7109375" style="16" bestFit="1" customWidth="1"/>
    <col min="31" max="31" width="9.140625" style="16"/>
    <col min="32" max="32" width="19.28515625" style="16" bestFit="1" customWidth="1"/>
    <col min="33" max="33" width="9.140625" style="16"/>
    <col min="34" max="34" width="22.7109375" style="16" bestFit="1" customWidth="1"/>
    <col min="35" max="35" width="9.140625" style="16"/>
    <col min="36" max="36" width="19.28515625" style="16" customWidth="1"/>
    <col min="37" max="37" width="9.140625" style="16"/>
    <col min="38" max="38" width="29.28515625" style="16" bestFit="1" customWidth="1"/>
    <col min="39" max="39" width="9.140625" style="16"/>
    <col min="40" max="40" width="23.7109375" style="16" bestFit="1" customWidth="1"/>
    <col min="41" max="41" width="9.140625" style="16"/>
    <col min="42" max="42" width="31.7109375" style="16" bestFit="1" customWidth="1"/>
    <col min="43" max="43" width="9.140625" style="16"/>
    <col min="44" max="44" width="35.140625" style="16" bestFit="1" customWidth="1"/>
    <col min="45" max="45" width="9.140625" style="16"/>
    <col min="46" max="46" width="36" style="16" customWidth="1"/>
    <col min="47" max="47" width="9.140625" style="16"/>
    <col min="48" max="48" width="32.28515625" style="16" bestFit="1" customWidth="1"/>
    <col min="49" max="53" width="9.140625" style="16"/>
    <col min="54" max="54" width="31" style="16" bestFit="1" customWidth="1"/>
    <col min="55" max="16384" width="9.140625" style="16"/>
  </cols>
  <sheetData>
    <row r="1" spans="1:57" x14ac:dyDescent="0.25">
      <c r="B1" s="15">
        <f>Mor!D14</f>
        <v>0</v>
      </c>
      <c r="C1" s="19">
        <f>Far!D14</f>
        <v>0</v>
      </c>
      <c r="D1" s="159">
        <f>Medmor!D14</f>
        <v>0</v>
      </c>
      <c r="E1" s="14">
        <f>'Soloforældre Mor'!D14</f>
        <v>0</v>
      </c>
      <c r="F1" s="185">
        <f>'Soloforældre Far'!D14</f>
        <v>0</v>
      </c>
      <c r="G1" s="160">
        <f>'Flerlinge mor'!D14</f>
        <v>0</v>
      </c>
      <c r="H1" s="13">
        <f>'Flerlinge far-medmor'!D14</f>
        <v>0</v>
      </c>
      <c r="I1" s="196">
        <f>'Solo-Flerlinge Mor'!D14</f>
        <v>0</v>
      </c>
      <c r="J1" s="198">
        <f>'Solo-Flerlinge Far'!D14</f>
        <v>0</v>
      </c>
      <c r="K1" s="15" t="e">
        <f>#REF!</f>
        <v>#REF!</v>
      </c>
      <c r="M1" s="158"/>
      <c r="O1" s="17"/>
      <c r="P1" s="17"/>
      <c r="Q1" s="17"/>
    </row>
    <row r="2" spans="1:57" x14ac:dyDescent="0.25">
      <c r="B2" s="15">
        <f>Mor!D16</f>
        <v>0</v>
      </c>
      <c r="C2" s="19">
        <f>Far!D18</f>
        <v>0</v>
      </c>
      <c r="D2" s="159">
        <f>Medmor!D16</f>
        <v>0</v>
      </c>
      <c r="E2" s="14">
        <f>'Soloforældre Mor'!D16</f>
        <v>0</v>
      </c>
      <c r="F2" s="185">
        <f>'Soloforældre Far'!D16</f>
        <v>0</v>
      </c>
      <c r="G2" s="160">
        <f>'Flerlinge mor'!D16</f>
        <v>0</v>
      </c>
      <c r="H2" s="13">
        <f>'Flerlinge far-medmor'!D16</f>
        <v>0</v>
      </c>
      <c r="I2" s="196">
        <f>'Solo-Flerlinge Mor'!D16</f>
        <v>0</v>
      </c>
      <c r="J2" s="198">
        <f>'Solo-Flerlinge Far'!D16</f>
        <v>0</v>
      </c>
      <c r="K2" s="15" t="e">
        <f>#REF!</f>
        <v>#REF!</v>
      </c>
      <c r="M2" s="158"/>
      <c r="O2" s="17"/>
      <c r="P2" s="17"/>
      <c r="Q2" s="17"/>
      <c r="X2" s="18"/>
    </row>
    <row r="3" spans="1:57" x14ac:dyDescent="0.25">
      <c r="A3" s="20"/>
      <c r="B3" s="21"/>
      <c r="C3" s="22"/>
      <c r="L3" s="207">
        <v>46099</v>
      </c>
      <c r="M3" s="206" t="s">
        <v>336</v>
      </c>
      <c r="N3" s="165"/>
      <c r="O3" s="165"/>
      <c r="P3" s="166" t="s">
        <v>181</v>
      </c>
      <c r="Q3" s="164"/>
      <c r="R3" s="165"/>
      <c r="S3" s="164" t="s">
        <v>2</v>
      </c>
      <c r="T3" s="167"/>
      <c r="U3" s="164"/>
      <c r="V3" s="164"/>
      <c r="W3" s="167"/>
      <c r="X3" s="164" t="s">
        <v>3</v>
      </c>
      <c r="Y3" s="168"/>
      <c r="Z3" s="164" t="s">
        <v>0</v>
      </c>
      <c r="AA3" s="168"/>
      <c r="AB3" s="164" t="s">
        <v>20</v>
      </c>
      <c r="AC3" s="169"/>
      <c r="AD3" s="164" t="s">
        <v>279</v>
      </c>
      <c r="AE3" s="169"/>
      <c r="AF3" s="164" t="s">
        <v>361</v>
      </c>
      <c r="AG3" s="169"/>
      <c r="AH3" s="164" t="s">
        <v>4</v>
      </c>
      <c r="AI3" s="167"/>
      <c r="AJ3" s="164" t="s">
        <v>5</v>
      </c>
      <c r="AK3" s="167"/>
      <c r="AL3" s="164" t="s">
        <v>43</v>
      </c>
      <c r="AM3" s="167"/>
      <c r="AN3" s="164" t="s">
        <v>208</v>
      </c>
      <c r="AO3" s="167"/>
      <c r="AP3" s="164" t="s">
        <v>247</v>
      </c>
      <c r="AQ3" s="167"/>
      <c r="AR3" s="164" t="s">
        <v>7</v>
      </c>
      <c r="AS3" s="167"/>
      <c r="AT3" s="23" t="s">
        <v>45</v>
      </c>
      <c r="AU3" s="23"/>
      <c r="AV3" s="23" t="s">
        <v>46</v>
      </c>
      <c r="AW3" s="167"/>
      <c r="AX3" s="164" t="s">
        <v>8</v>
      </c>
      <c r="AY3" s="167"/>
      <c r="AZ3" s="164" t="s">
        <v>10</v>
      </c>
      <c r="BA3" s="22"/>
      <c r="BB3" s="23" t="s">
        <v>47</v>
      </c>
      <c r="BC3" s="167"/>
      <c r="BD3" s="164" t="s">
        <v>48</v>
      </c>
    </row>
    <row r="4" spans="1:57" x14ac:dyDescent="0.25">
      <c r="A4" s="20" t="s">
        <v>49</v>
      </c>
      <c r="B4" s="21" t="e">
        <f>VLOOKUP(B2,$AT$4:$AU$67,2,FALSE)</f>
        <v>#N/A</v>
      </c>
      <c r="C4" s="21" t="e">
        <f t="shared" ref="C4:J4" si="0">VLOOKUP(C2,$AT$4:$AU$67,2,FALSE)</f>
        <v>#N/A</v>
      </c>
      <c r="D4" s="21" t="e">
        <f t="shared" si="0"/>
        <v>#N/A</v>
      </c>
      <c r="E4" s="21" t="e">
        <f t="shared" si="0"/>
        <v>#N/A</v>
      </c>
      <c r="F4" s="21" t="e">
        <f t="shared" si="0"/>
        <v>#N/A</v>
      </c>
      <c r="G4" s="21" t="e">
        <f t="shared" si="0"/>
        <v>#N/A</v>
      </c>
      <c r="H4" s="21" t="e">
        <f t="shared" si="0"/>
        <v>#N/A</v>
      </c>
      <c r="I4" s="21" t="e">
        <f t="shared" si="0"/>
        <v>#N/A</v>
      </c>
      <c r="J4" s="21" t="e">
        <f t="shared" si="0"/>
        <v>#N/A</v>
      </c>
      <c r="K4" s="21" t="e">
        <f>VLOOKUP(K2,$AT$4:$AU$67,2,FALSE)</f>
        <v>#REF!</v>
      </c>
      <c r="L4" t="s">
        <v>336</v>
      </c>
      <c r="M4" t="s">
        <v>336</v>
      </c>
      <c r="O4" s="165" t="s">
        <v>44</v>
      </c>
      <c r="P4" s="170" t="s">
        <v>44</v>
      </c>
      <c r="Q4" s="21" t="s">
        <v>51</v>
      </c>
      <c r="R4" s="165" t="s">
        <v>2</v>
      </c>
      <c r="S4" s="170" t="s">
        <v>2</v>
      </c>
      <c r="T4" s="165"/>
      <c r="U4" s="170"/>
      <c r="V4" s="21"/>
      <c r="W4" s="165" t="s">
        <v>3</v>
      </c>
      <c r="X4" s="175" t="s">
        <v>11</v>
      </c>
      <c r="Y4" s="165" t="s">
        <v>0</v>
      </c>
      <c r="Z4" s="170" t="s">
        <v>0</v>
      </c>
      <c r="AA4" s="165" t="s">
        <v>20</v>
      </c>
      <c r="AB4" s="170" t="s">
        <v>52</v>
      </c>
      <c r="AC4" s="24" t="s">
        <v>279</v>
      </c>
      <c r="AD4" t="s">
        <v>279</v>
      </c>
      <c r="AE4" s="168" t="s">
        <v>361</v>
      </c>
      <c r="AF4" s="168" t="s">
        <v>361</v>
      </c>
      <c r="AG4" s="165" t="s">
        <v>4</v>
      </c>
      <c r="AH4" s="167" t="s">
        <v>4</v>
      </c>
      <c r="AI4" s="165" t="s">
        <v>5</v>
      </c>
      <c r="AJ4" s="167" t="s">
        <v>53</v>
      </c>
      <c r="AK4" s="24" t="s">
        <v>43</v>
      </c>
      <c r="AL4" s="171" t="s">
        <v>11</v>
      </c>
      <c r="AM4" s="165" t="s">
        <v>208</v>
      </c>
      <c r="AN4" s="172" t="s">
        <v>208</v>
      </c>
      <c r="AO4" s="165" t="s">
        <v>247</v>
      </c>
      <c r="AP4" s="170" t="s">
        <v>200</v>
      </c>
      <c r="AQ4" s="165" t="s">
        <v>7</v>
      </c>
      <c r="AR4" s="167" t="s">
        <v>7</v>
      </c>
      <c r="AS4" s="25" t="s">
        <v>49</v>
      </c>
      <c r="AT4" s="167" t="s">
        <v>49</v>
      </c>
      <c r="AU4" s="167"/>
      <c r="AV4" s="25" t="s">
        <v>46</v>
      </c>
      <c r="AW4" s="173" t="s">
        <v>46</v>
      </c>
      <c r="AX4" s="26" t="s">
        <v>8</v>
      </c>
      <c r="AY4" s="174" t="s">
        <v>8</v>
      </c>
      <c r="AZ4" s="26" t="s">
        <v>10</v>
      </c>
      <c r="BA4" s="174" t="s">
        <v>10</v>
      </c>
      <c r="BB4" s="24" t="s">
        <v>47</v>
      </c>
      <c r="BC4" s="173" t="s">
        <v>47</v>
      </c>
      <c r="BD4" s="173" t="s">
        <v>48</v>
      </c>
      <c r="BE4" s="1"/>
    </row>
    <row r="5" spans="1:57" x14ac:dyDescent="0.25">
      <c r="A5" s="20" t="s">
        <v>2</v>
      </c>
      <c r="B5" s="21" t="s">
        <v>54</v>
      </c>
      <c r="C5" s="21" t="s">
        <v>54</v>
      </c>
      <c r="D5" s="21" t="s">
        <v>54</v>
      </c>
      <c r="E5" s="21" t="s">
        <v>54</v>
      </c>
      <c r="F5" s="21" t="s">
        <v>54</v>
      </c>
      <c r="G5" s="21" t="s">
        <v>54</v>
      </c>
      <c r="H5" s="21" t="s">
        <v>54</v>
      </c>
      <c r="I5" s="21" t="s">
        <v>54</v>
      </c>
      <c r="J5" s="21" t="s">
        <v>54</v>
      </c>
      <c r="K5" s="21" t="s">
        <v>54</v>
      </c>
      <c r="L5" t="s">
        <v>336</v>
      </c>
      <c r="M5" t="s">
        <v>337</v>
      </c>
      <c r="N5" s="21" t="s">
        <v>26</v>
      </c>
      <c r="O5" s="165" t="s">
        <v>44</v>
      </c>
      <c r="P5" t="s">
        <v>50</v>
      </c>
      <c r="Q5" t="s">
        <v>51</v>
      </c>
      <c r="R5" s="165" t="s">
        <v>2</v>
      </c>
      <c r="S5" t="s">
        <v>57</v>
      </c>
      <c r="T5" s="165"/>
      <c r="U5" s="170"/>
      <c r="V5" s="21"/>
      <c r="W5" s="165" t="s">
        <v>3</v>
      </c>
      <c r="X5" s="175" t="s">
        <v>11</v>
      </c>
      <c r="Y5" s="165" t="s">
        <v>0</v>
      </c>
      <c r="Z5" s="170" t="s">
        <v>217</v>
      </c>
      <c r="AA5" s="165" t="s">
        <v>20</v>
      </c>
      <c r="AB5" s="170" t="s">
        <v>59</v>
      </c>
      <c r="AC5" s="24" t="s">
        <v>279</v>
      </c>
      <c r="AD5" t="s">
        <v>22</v>
      </c>
      <c r="AE5" s="168" t="s">
        <v>361</v>
      </c>
      <c r="AF5" t="s">
        <v>362</v>
      </c>
      <c r="AG5" s="165" t="s">
        <v>4</v>
      </c>
      <c r="AH5" s="170" t="s">
        <v>218</v>
      </c>
      <c r="AI5" s="165" t="s">
        <v>5</v>
      </c>
      <c r="AJ5" t="s">
        <v>182</v>
      </c>
      <c r="AK5" s="24" t="s">
        <v>43</v>
      </c>
      <c r="AL5" s="171" t="s">
        <v>11</v>
      </c>
      <c r="AM5" s="165" t="s">
        <v>208</v>
      </c>
      <c r="AN5" t="s">
        <v>209</v>
      </c>
      <c r="AO5" s="165" t="s">
        <v>247</v>
      </c>
      <c r="AP5" t="s">
        <v>201</v>
      </c>
      <c r="AQ5" s="165" t="s">
        <v>7</v>
      </c>
      <c r="AR5" t="s">
        <v>280</v>
      </c>
      <c r="AS5" s="25" t="s">
        <v>49</v>
      </c>
      <c r="AT5" t="s">
        <v>363</v>
      </c>
      <c r="AU5" s="21" t="s">
        <v>25</v>
      </c>
      <c r="AV5" s="25" t="s">
        <v>46</v>
      </c>
      <c r="AW5" s="170" t="s">
        <v>132</v>
      </c>
      <c r="AX5" s="26" t="s">
        <v>8</v>
      </c>
      <c r="AY5" s="167" t="s">
        <v>11</v>
      </c>
      <c r="AZ5" s="26" t="s">
        <v>10</v>
      </c>
      <c r="BA5" s="167" t="s">
        <v>11</v>
      </c>
      <c r="BB5" s="24" t="s">
        <v>47</v>
      </c>
      <c r="BC5" t="s">
        <v>220</v>
      </c>
      <c r="BD5" s="175" t="s">
        <v>11</v>
      </c>
      <c r="BE5" s="1"/>
    </row>
    <row r="6" spans="1:57" x14ac:dyDescent="0.25">
      <c r="A6" s="20" t="s">
        <v>279</v>
      </c>
      <c r="B6" s="21" t="s">
        <v>25</v>
      </c>
      <c r="C6" s="21" t="s">
        <v>25</v>
      </c>
      <c r="D6" s="21" t="s">
        <v>25</v>
      </c>
      <c r="E6" s="21" t="s">
        <v>25</v>
      </c>
      <c r="F6" s="21" t="s">
        <v>25</v>
      </c>
      <c r="G6" s="21" t="s">
        <v>25</v>
      </c>
      <c r="H6" s="21" t="s">
        <v>25</v>
      </c>
      <c r="I6" s="21" t="s">
        <v>25</v>
      </c>
      <c r="J6" s="21" t="s">
        <v>25</v>
      </c>
      <c r="K6" s="21" t="s">
        <v>25</v>
      </c>
      <c r="L6" t="s">
        <v>336</v>
      </c>
      <c r="M6" t="s">
        <v>55</v>
      </c>
      <c r="N6" s="21" t="s">
        <v>26</v>
      </c>
      <c r="O6" s="165" t="s">
        <v>44</v>
      </c>
      <c r="P6" t="s">
        <v>58</v>
      </c>
      <c r="Q6" s="21" t="s">
        <v>91</v>
      </c>
      <c r="R6" s="165" t="s">
        <v>2</v>
      </c>
      <c r="S6" t="s">
        <v>63</v>
      </c>
      <c r="T6" s="165"/>
      <c r="U6" s="170"/>
      <c r="V6" s="21"/>
      <c r="W6" s="165" t="s">
        <v>3</v>
      </c>
      <c r="X6" s="175" t="s">
        <v>11</v>
      </c>
      <c r="Y6" s="165" t="s">
        <v>0</v>
      </c>
      <c r="Z6" s="170" t="s">
        <v>65</v>
      </c>
      <c r="AA6" s="165" t="s">
        <v>20</v>
      </c>
      <c r="AB6" s="170" t="s">
        <v>66</v>
      </c>
      <c r="AC6" s="24" t="s">
        <v>279</v>
      </c>
      <c r="AD6" t="s">
        <v>281</v>
      </c>
      <c r="AE6" s="168" t="s">
        <v>361</v>
      </c>
      <c r="AF6" t="s">
        <v>364</v>
      </c>
      <c r="AG6" s="165" t="s">
        <v>4</v>
      </c>
      <c r="AH6" s="170" t="s">
        <v>221</v>
      </c>
      <c r="AI6" s="165" t="s">
        <v>5</v>
      </c>
      <c r="AJ6" t="s">
        <v>203</v>
      </c>
      <c r="AK6" s="24" t="s">
        <v>43</v>
      </c>
      <c r="AL6" s="171" t="s">
        <v>11</v>
      </c>
      <c r="AM6" s="165" t="s">
        <v>208</v>
      </c>
      <c r="AN6" t="s">
        <v>305</v>
      </c>
      <c r="AO6" s="165" t="s">
        <v>247</v>
      </c>
      <c r="AP6" t="s">
        <v>329</v>
      </c>
      <c r="AQ6" s="165" t="s">
        <v>7</v>
      </c>
      <c r="AR6" t="s">
        <v>283</v>
      </c>
      <c r="AS6" s="25" t="s">
        <v>49</v>
      </c>
      <c r="AT6" t="s">
        <v>365</v>
      </c>
      <c r="AU6" s="21" t="s">
        <v>25</v>
      </c>
      <c r="AV6" s="25" t="s">
        <v>46</v>
      </c>
      <c r="AW6" s="170" t="s">
        <v>133</v>
      </c>
      <c r="AX6" s="26" t="s">
        <v>8</v>
      </c>
      <c r="AY6" s="167" t="s">
        <v>11</v>
      </c>
      <c r="AZ6" s="26" t="s">
        <v>10</v>
      </c>
      <c r="BA6" s="167" t="s">
        <v>11</v>
      </c>
      <c r="BB6" s="24" t="s">
        <v>47</v>
      </c>
      <c r="BC6" t="s">
        <v>183</v>
      </c>
      <c r="BD6" s="175" t="s">
        <v>11</v>
      </c>
      <c r="BE6" s="1"/>
    </row>
    <row r="7" spans="1:57" x14ac:dyDescent="0.25">
      <c r="A7" s="20" t="s">
        <v>361</v>
      </c>
      <c r="B7" s="21" t="s">
        <v>25</v>
      </c>
      <c r="C7" s="21" t="s">
        <v>25</v>
      </c>
      <c r="D7" s="21" t="s">
        <v>25</v>
      </c>
      <c r="E7" s="21" t="s">
        <v>25</v>
      </c>
      <c r="F7" s="21" t="s">
        <v>25</v>
      </c>
      <c r="G7" s="21" t="s">
        <v>25</v>
      </c>
      <c r="H7" s="21" t="s">
        <v>25</v>
      </c>
      <c r="I7" s="21" t="s">
        <v>25</v>
      </c>
      <c r="J7" s="21" t="s">
        <v>25</v>
      </c>
      <c r="K7" s="21" t="s">
        <v>25</v>
      </c>
      <c r="L7" t="s">
        <v>336</v>
      </c>
      <c r="M7" t="s">
        <v>338</v>
      </c>
      <c r="N7" s="21" t="s">
        <v>26</v>
      </c>
      <c r="O7" s="165" t="s">
        <v>44</v>
      </c>
      <c r="P7" t="s">
        <v>56</v>
      </c>
      <c r="Q7" t="s">
        <v>51</v>
      </c>
      <c r="R7" s="165" t="s">
        <v>2</v>
      </c>
      <c r="S7" t="s">
        <v>130</v>
      </c>
      <c r="T7" s="165"/>
      <c r="U7" s="170"/>
      <c r="V7" s="21"/>
      <c r="W7" s="165" t="s">
        <v>3</v>
      </c>
      <c r="X7" s="175" t="s">
        <v>11</v>
      </c>
      <c r="Y7" s="165" t="s">
        <v>0</v>
      </c>
      <c r="Z7" s="170" t="s">
        <v>72</v>
      </c>
      <c r="AA7" s="165" t="s">
        <v>20</v>
      </c>
      <c r="AB7" s="170" t="s">
        <v>73</v>
      </c>
      <c r="AC7" s="24" t="s">
        <v>279</v>
      </c>
      <c r="AD7" t="s">
        <v>366</v>
      </c>
      <c r="AE7" s="168" t="s">
        <v>361</v>
      </c>
      <c r="AF7" t="s">
        <v>367</v>
      </c>
      <c r="AG7" s="165" t="s">
        <v>4</v>
      </c>
      <c r="AH7" s="170" t="s">
        <v>222</v>
      </c>
      <c r="AI7" s="165" t="s">
        <v>5</v>
      </c>
      <c r="AJ7" t="s">
        <v>60</v>
      </c>
      <c r="AK7" s="24" t="s">
        <v>43</v>
      </c>
      <c r="AL7" s="171" t="s">
        <v>11</v>
      </c>
      <c r="AM7" s="165" t="s">
        <v>208</v>
      </c>
      <c r="AN7" t="s">
        <v>306</v>
      </c>
      <c r="AO7" s="165" t="s">
        <v>247</v>
      </c>
      <c r="AP7" t="s">
        <v>202</v>
      </c>
      <c r="AQ7" s="165" t="s">
        <v>7</v>
      </c>
      <c r="AR7" t="s">
        <v>284</v>
      </c>
      <c r="AS7" s="25" t="s">
        <v>49</v>
      </c>
      <c r="AT7" t="s">
        <v>368</v>
      </c>
      <c r="AU7" s="21" t="s">
        <v>25</v>
      </c>
      <c r="AV7" s="25" t="s">
        <v>46</v>
      </c>
      <c r="AW7" s="170" t="s">
        <v>68</v>
      </c>
      <c r="AX7" s="26" t="s">
        <v>8</v>
      </c>
      <c r="AY7" s="167" t="s">
        <v>11</v>
      </c>
      <c r="AZ7" s="26" t="s">
        <v>10</v>
      </c>
      <c r="BA7" s="167" t="s">
        <v>11</v>
      </c>
      <c r="BB7" s="24" t="s">
        <v>47</v>
      </c>
      <c r="BC7" t="s">
        <v>186</v>
      </c>
      <c r="BD7" s="175" t="s">
        <v>11</v>
      </c>
    </row>
    <row r="8" spans="1:57" x14ac:dyDescent="0.25">
      <c r="A8" s="20" t="s">
        <v>208</v>
      </c>
      <c r="B8" s="21" t="s">
        <v>335</v>
      </c>
      <c r="C8" s="21" t="s">
        <v>335</v>
      </c>
      <c r="D8" s="21" t="s">
        <v>335</v>
      </c>
      <c r="E8" s="21" t="s">
        <v>335</v>
      </c>
      <c r="F8" s="21" t="s">
        <v>335</v>
      </c>
      <c r="G8" s="21" t="s">
        <v>335</v>
      </c>
      <c r="H8" s="21" t="s">
        <v>335</v>
      </c>
      <c r="I8" s="21" t="s">
        <v>335</v>
      </c>
      <c r="J8" s="21" t="s">
        <v>335</v>
      </c>
      <c r="K8" s="21" t="s">
        <v>335</v>
      </c>
      <c r="L8" t="s">
        <v>336</v>
      </c>
      <c r="M8" t="s">
        <v>61</v>
      </c>
      <c r="N8" s="21" t="s">
        <v>197</v>
      </c>
      <c r="O8" s="165" t="s">
        <v>44</v>
      </c>
      <c r="P8" t="s">
        <v>131</v>
      </c>
      <c r="Q8" s="21" t="s">
        <v>91</v>
      </c>
      <c r="R8" s="165" t="s">
        <v>2</v>
      </c>
      <c r="S8" t="s">
        <v>76</v>
      </c>
      <c r="T8" s="165"/>
      <c r="U8" s="170"/>
      <c r="V8" s="21"/>
      <c r="W8" s="165" t="s">
        <v>3</v>
      </c>
      <c r="X8" s="175" t="s">
        <v>11</v>
      </c>
      <c r="Y8" s="165" t="s">
        <v>0</v>
      </c>
      <c r="Z8" s="170" t="s">
        <v>77</v>
      </c>
      <c r="AA8" s="165" t="s">
        <v>20</v>
      </c>
      <c r="AB8" s="170" t="s">
        <v>184</v>
      </c>
      <c r="AC8" s="24" t="s">
        <v>279</v>
      </c>
      <c r="AD8" t="s">
        <v>21</v>
      </c>
      <c r="AE8" s="168" t="s">
        <v>361</v>
      </c>
      <c r="AF8" t="s">
        <v>369</v>
      </c>
      <c r="AG8" s="165" t="s">
        <v>4</v>
      </c>
      <c r="AH8" s="170" t="s">
        <v>223</v>
      </c>
      <c r="AI8" s="165" t="s">
        <v>5</v>
      </c>
      <c r="AJ8" t="s">
        <v>67</v>
      </c>
      <c r="AK8" s="24" t="s">
        <v>43</v>
      </c>
      <c r="AL8" s="171" t="s">
        <v>11</v>
      </c>
      <c r="AM8" s="165" t="s">
        <v>208</v>
      </c>
      <c r="AN8" t="s">
        <v>282</v>
      </c>
      <c r="AO8" s="165" t="s">
        <v>247</v>
      </c>
      <c r="AP8" s="167" t="s">
        <v>11</v>
      </c>
      <c r="AQ8" s="165" t="s">
        <v>7</v>
      </c>
      <c r="AR8" t="s">
        <v>286</v>
      </c>
      <c r="AS8" s="25" t="s">
        <v>49</v>
      </c>
      <c r="AT8" t="s">
        <v>370</v>
      </c>
      <c r="AU8" s="21" t="s">
        <v>25</v>
      </c>
      <c r="AV8" s="25" t="s">
        <v>46</v>
      </c>
      <c r="AW8" s="170" t="s">
        <v>74</v>
      </c>
      <c r="AX8" s="26" t="s">
        <v>8</v>
      </c>
      <c r="AY8" s="167" t="s">
        <v>11</v>
      </c>
      <c r="AZ8" s="26" t="s">
        <v>10</v>
      </c>
      <c r="BA8" s="167" t="s">
        <v>11</v>
      </c>
      <c r="BB8" s="24" t="s">
        <v>47</v>
      </c>
      <c r="BC8" t="s">
        <v>371</v>
      </c>
      <c r="BD8" s="175" t="s">
        <v>11</v>
      </c>
    </row>
    <row r="9" spans="1:57" x14ac:dyDescent="0.25">
      <c r="A9" s="20" t="s">
        <v>4</v>
      </c>
      <c r="B9" s="21" t="s">
        <v>25</v>
      </c>
      <c r="C9" s="21" t="s">
        <v>25</v>
      </c>
      <c r="D9" s="21" t="s">
        <v>25</v>
      </c>
      <c r="E9" s="21" t="s">
        <v>25</v>
      </c>
      <c r="F9" s="21" t="s">
        <v>25</v>
      </c>
      <c r="G9" s="21" t="s">
        <v>25</v>
      </c>
      <c r="H9" s="21" t="s">
        <v>25</v>
      </c>
      <c r="I9" s="21" t="s">
        <v>25</v>
      </c>
      <c r="J9" s="21" t="s">
        <v>25</v>
      </c>
      <c r="K9" s="21" t="s">
        <v>25</v>
      </c>
      <c r="L9" t="s">
        <v>336</v>
      </c>
      <c r="M9" t="s">
        <v>69</v>
      </c>
      <c r="N9" s="21" t="s">
        <v>197</v>
      </c>
      <c r="O9" s="165" t="s">
        <v>44</v>
      </c>
      <c r="P9" t="s">
        <v>151</v>
      </c>
      <c r="Q9" s="21" t="s">
        <v>91</v>
      </c>
      <c r="R9" s="165" t="s">
        <v>2</v>
      </c>
      <c r="S9" t="s">
        <v>79</v>
      </c>
      <c r="T9" s="165"/>
      <c r="U9" s="170"/>
      <c r="V9" s="21"/>
      <c r="W9" s="165" t="s">
        <v>3</v>
      </c>
      <c r="X9" s="175" t="s">
        <v>11</v>
      </c>
      <c r="Y9" s="165" t="s">
        <v>0</v>
      </c>
      <c r="Z9" s="170" t="s">
        <v>80</v>
      </c>
      <c r="AA9" s="165" t="s">
        <v>20</v>
      </c>
      <c r="AB9" s="170" t="s">
        <v>81</v>
      </c>
      <c r="AC9" s="24" t="s">
        <v>279</v>
      </c>
      <c r="AD9" t="s">
        <v>330</v>
      </c>
      <c r="AE9" s="168" t="s">
        <v>361</v>
      </c>
      <c r="AF9" t="s">
        <v>372</v>
      </c>
      <c r="AG9" s="165" t="s">
        <v>4</v>
      </c>
      <c r="AH9" s="170" t="s">
        <v>225</v>
      </c>
      <c r="AI9" s="165" t="s">
        <v>5</v>
      </c>
      <c r="AJ9" t="s">
        <v>373</v>
      </c>
      <c r="AK9" s="24" t="s">
        <v>43</v>
      </c>
      <c r="AL9" s="171" t="s">
        <v>11</v>
      </c>
      <c r="AM9" s="165" t="s">
        <v>208</v>
      </c>
      <c r="AN9" t="s">
        <v>210</v>
      </c>
      <c r="AO9" s="165" t="s">
        <v>247</v>
      </c>
      <c r="AP9" s="167" t="s">
        <v>11</v>
      </c>
      <c r="AQ9" s="165" t="s">
        <v>7</v>
      </c>
      <c r="AR9" t="s">
        <v>226</v>
      </c>
      <c r="AS9" s="25" t="s">
        <v>49</v>
      </c>
      <c r="AT9" t="s">
        <v>219</v>
      </c>
      <c r="AU9" s="21" t="s">
        <v>25</v>
      </c>
      <c r="AV9" s="25" t="s">
        <v>46</v>
      </c>
      <c r="AW9" s="170" t="s">
        <v>136</v>
      </c>
      <c r="AX9" s="26" t="s">
        <v>8</v>
      </c>
      <c r="AY9" s="167" t="s">
        <v>11</v>
      </c>
      <c r="AZ9" s="26" t="s">
        <v>10</v>
      </c>
      <c r="BA9" s="167" t="s">
        <v>11</v>
      </c>
      <c r="BB9" s="24" t="s">
        <v>47</v>
      </c>
      <c r="BC9" t="s">
        <v>374</v>
      </c>
      <c r="BD9" s="175" t="s">
        <v>11</v>
      </c>
    </row>
    <row r="10" spans="1:57" x14ac:dyDescent="0.25">
      <c r="A10" s="20" t="s">
        <v>247</v>
      </c>
      <c r="B10" s="21" t="s">
        <v>25</v>
      </c>
      <c r="C10" s="21" t="s">
        <v>25</v>
      </c>
      <c r="D10" s="21" t="s">
        <v>25</v>
      </c>
      <c r="E10" s="21" t="s">
        <v>25</v>
      </c>
      <c r="F10" s="21" t="s">
        <v>25</v>
      </c>
      <c r="G10" s="21" t="s">
        <v>25</v>
      </c>
      <c r="H10" s="21" t="s">
        <v>25</v>
      </c>
      <c r="I10" s="21" t="s">
        <v>25</v>
      </c>
      <c r="J10" s="21" t="s">
        <v>25</v>
      </c>
      <c r="K10" s="21" t="s">
        <v>25</v>
      </c>
      <c r="L10" t="s">
        <v>336</v>
      </c>
      <c r="M10" t="s">
        <v>75</v>
      </c>
      <c r="N10" s="21" t="s">
        <v>197</v>
      </c>
      <c r="O10" s="165" t="s">
        <v>44</v>
      </c>
      <c r="P10" t="s">
        <v>242</v>
      </c>
      <c r="Q10" s="21" t="s">
        <v>91</v>
      </c>
      <c r="R10" s="165" t="s">
        <v>2</v>
      </c>
      <c r="S10" t="s">
        <v>84</v>
      </c>
      <c r="T10" s="165"/>
      <c r="U10" s="170"/>
      <c r="V10" s="21"/>
      <c r="W10" s="165" t="s">
        <v>3</v>
      </c>
      <c r="X10" s="175" t="s">
        <v>11</v>
      </c>
      <c r="Y10" s="165" t="s">
        <v>0</v>
      </c>
      <c r="Z10" s="170" t="s">
        <v>86</v>
      </c>
      <c r="AA10" s="165" t="s">
        <v>20</v>
      </c>
      <c r="AB10" s="175" t="s">
        <v>11</v>
      </c>
      <c r="AC10" s="24" t="s">
        <v>279</v>
      </c>
      <c r="AD10" t="s">
        <v>375</v>
      </c>
      <c r="AE10" s="168" t="s">
        <v>361</v>
      </c>
      <c r="AF10" t="s">
        <v>326</v>
      </c>
      <c r="AG10" s="165" t="s">
        <v>4</v>
      </c>
      <c r="AH10" s="170" t="s">
        <v>227</v>
      </c>
      <c r="AI10" s="165" t="s">
        <v>5</v>
      </c>
      <c r="AJ10" t="s">
        <v>376</v>
      </c>
      <c r="AK10" s="24" t="s">
        <v>43</v>
      </c>
      <c r="AL10" s="171" t="s">
        <v>11</v>
      </c>
      <c r="AM10" s="165" t="s">
        <v>208</v>
      </c>
      <c r="AN10" t="s">
        <v>211</v>
      </c>
      <c r="AO10" s="165" t="s">
        <v>247</v>
      </c>
      <c r="AP10" s="167" t="s">
        <v>11</v>
      </c>
      <c r="AQ10" s="165" t="s">
        <v>7</v>
      </c>
      <c r="AR10" t="s">
        <v>90</v>
      </c>
      <c r="AS10" s="25" t="s">
        <v>49</v>
      </c>
      <c r="AT10" t="s">
        <v>377</v>
      </c>
      <c r="AU10" s="21" t="s">
        <v>25</v>
      </c>
      <c r="AV10" s="25" t="s">
        <v>46</v>
      </c>
      <c r="AW10" s="170" t="s">
        <v>78</v>
      </c>
      <c r="AX10" s="26" t="s">
        <v>8</v>
      </c>
      <c r="AY10" s="167" t="s">
        <v>11</v>
      </c>
      <c r="AZ10" s="26" t="s">
        <v>10</v>
      </c>
      <c r="BA10" s="167" t="s">
        <v>11</v>
      </c>
      <c r="BB10" s="24" t="s">
        <v>47</v>
      </c>
      <c r="BC10" t="s">
        <v>189</v>
      </c>
      <c r="BD10" s="175" t="s">
        <v>11</v>
      </c>
    </row>
    <row r="11" spans="1:57" x14ac:dyDescent="0.25">
      <c r="A11" s="20" t="s">
        <v>336</v>
      </c>
      <c r="B11" s="21" t="e">
        <f>VLOOKUP(B2,$M$4:$N$67,2,FALSE)</f>
        <v>#N/A</v>
      </c>
      <c r="C11" s="21" t="e">
        <f t="shared" ref="C11:K11" si="1">VLOOKUP(C2,$M$4:$N$67,2,FALSE)</f>
        <v>#N/A</v>
      </c>
      <c r="D11" s="21" t="e">
        <f t="shared" si="1"/>
        <v>#N/A</v>
      </c>
      <c r="E11" s="21" t="e">
        <f t="shared" si="1"/>
        <v>#N/A</v>
      </c>
      <c r="F11" s="21" t="e">
        <f t="shared" si="1"/>
        <v>#N/A</v>
      </c>
      <c r="G11" s="21" t="e">
        <f>VLOOKUP(G2,$M$4:$N$67,2,FALSE)</f>
        <v>#N/A</v>
      </c>
      <c r="H11" s="21" t="e">
        <f t="shared" si="1"/>
        <v>#N/A</v>
      </c>
      <c r="I11" s="21" t="e">
        <f t="shared" si="1"/>
        <v>#N/A</v>
      </c>
      <c r="J11" s="21" t="e">
        <f t="shared" si="1"/>
        <v>#N/A</v>
      </c>
      <c r="K11" s="21" t="e">
        <f t="shared" si="1"/>
        <v>#REF!</v>
      </c>
      <c r="L11" t="s">
        <v>336</v>
      </c>
      <c r="M11" t="s">
        <v>339</v>
      </c>
      <c r="N11" s="21" t="s">
        <v>26</v>
      </c>
      <c r="O11" s="165" t="s">
        <v>44</v>
      </c>
      <c r="P11" t="s">
        <v>70</v>
      </c>
      <c r="Q11" t="s">
        <v>51</v>
      </c>
      <c r="R11" s="165" t="s">
        <v>2</v>
      </c>
      <c r="S11" t="s">
        <v>93</v>
      </c>
      <c r="T11" s="165"/>
      <c r="U11" s="170"/>
      <c r="V11" s="21"/>
      <c r="W11" s="165" t="s">
        <v>3</v>
      </c>
      <c r="X11" s="175" t="s">
        <v>11</v>
      </c>
      <c r="Y11" s="165" t="s">
        <v>0</v>
      </c>
      <c r="Z11" s="170" t="s">
        <v>6</v>
      </c>
      <c r="AA11" s="165" t="s">
        <v>20</v>
      </c>
      <c r="AB11" s="175" t="s">
        <v>11</v>
      </c>
      <c r="AC11" s="24" t="s">
        <v>279</v>
      </c>
      <c r="AD11" t="s">
        <v>23</v>
      </c>
      <c r="AE11" s="168" t="s">
        <v>361</v>
      </c>
      <c r="AF11" s="171" t="s">
        <v>11</v>
      </c>
      <c r="AG11" s="165" t="s">
        <v>4</v>
      </c>
      <c r="AH11" s="170" t="s">
        <v>229</v>
      </c>
      <c r="AI11" s="165" t="s">
        <v>5</v>
      </c>
      <c r="AJ11" t="s">
        <v>378</v>
      </c>
      <c r="AK11" s="24" t="s">
        <v>43</v>
      </c>
      <c r="AL11" s="171" t="s">
        <v>11</v>
      </c>
      <c r="AM11" s="165" t="s">
        <v>208</v>
      </c>
      <c r="AN11" t="s">
        <v>285</v>
      </c>
      <c r="AO11" s="165" t="s">
        <v>247</v>
      </c>
      <c r="AP11" s="167" t="s">
        <v>11</v>
      </c>
      <c r="AQ11" s="165" t="s">
        <v>7</v>
      </c>
      <c r="AR11" t="s">
        <v>331</v>
      </c>
      <c r="AS11" s="25" t="s">
        <v>49</v>
      </c>
      <c r="AT11" t="s">
        <v>224</v>
      </c>
      <c r="AU11" s="21" t="s">
        <v>25</v>
      </c>
      <c r="AV11" s="25" t="s">
        <v>46</v>
      </c>
      <c r="AW11" s="170" t="s">
        <v>82</v>
      </c>
      <c r="AX11" s="26" t="s">
        <v>8</v>
      </c>
      <c r="AY11" s="167" t="s">
        <v>11</v>
      </c>
      <c r="AZ11" s="26" t="s">
        <v>10</v>
      </c>
      <c r="BA11" s="167" t="s">
        <v>11</v>
      </c>
      <c r="BB11" s="24" t="s">
        <v>47</v>
      </c>
      <c r="BC11" t="s">
        <v>192</v>
      </c>
      <c r="BD11" s="175" t="s">
        <v>11</v>
      </c>
    </row>
    <row r="12" spans="1:57" x14ac:dyDescent="0.25">
      <c r="A12" s="20" t="s">
        <v>5</v>
      </c>
      <c r="B12" s="21" t="s">
        <v>25</v>
      </c>
      <c r="C12" s="21" t="s">
        <v>25</v>
      </c>
      <c r="D12" s="21" t="s">
        <v>25</v>
      </c>
      <c r="E12" s="21" t="s">
        <v>25</v>
      </c>
      <c r="F12" s="21" t="s">
        <v>25</v>
      </c>
      <c r="G12" s="21" t="s">
        <v>25</v>
      </c>
      <c r="H12" s="21" t="s">
        <v>25</v>
      </c>
      <c r="I12" s="21" t="s">
        <v>25</v>
      </c>
      <c r="J12" s="21" t="s">
        <v>25</v>
      </c>
      <c r="K12" s="21" t="s">
        <v>25</v>
      </c>
      <c r="L12" t="s">
        <v>336</v>
      </c>
      <c r="M12" t="s">
        <v>340</v>
      </c>
      <c r="N12" s="21" t="s">
        <v>197</v>
      </c>
      <c r="O12" s="165" t="s">
        <v>44</v>
      </c>
      <c r="P12" t="s">
        <v>230</v>
      </c>
      <c r="Q12" t="s">
        <v>51</v>
      </c>
      <c r="R12" s="165" t="s">
        <v>2</v>
      </c>
      <c r="S12" t="s">
        <v>310</v>
      </c>
      <c r="T12" s="165"/>
      <c r="U12" s="170"/>
      <c r="V12" s="21"/>
      <c r="W12" s="165" t="s">
        <v>3</v>
      </c>
      <c r="X12" s="175" t="s">
        <v>11</v>
      </c>
      <c r="Y12" s="165" t="s">
        <v>0</v>
      </c>
      <c r="Z12" s="170" t="s">
        <v>95</v>
      </c>
      <c r="AA12" s="165" t="s">
        <v>20</v>
      </c>
      <c r="AB12" s="175" t="s">
        <v>11</v>
      </c>
      <c r="AC12" s="24" t="s">
        <v>279</v>
      </c>
      <c r="AD12" t="s">
        <v>228</v>
      </c>
      <c r="AE12" s="168" t="s">
        <v>361</v>
      </c>
      <c r="AF12" s="171" t="s">
        <v>11</v>
      </c>
      <c r="AG12" s="165" t="s">
        <v>4</v>
      </c>
      <c r="AH12" s="170" t="s">
        <v>231</v>
      </c>
      <c r="AI12" s="165" t="s">
        <v>5</v>
      </c>
      <c r="AJ12" t="s">
        <v>379</v>
      </c>
      <c r="AK12" s="24" t="s">
        <v>43</v>
      </c>
      <c r="AL12" s="171" t="s">
        <v>11</v>
      </c>
      <c r="AM12" s="165" t="s">
        <v>208</v>
      </c>
      <c r="AN12" t="s">
        <v>212</v>
      </c>
      <c r="AO12" s="165" t="s">
        <v>247</v>
      </c>
      <c r="AP12" s="167" t="s">
        <v>11</v>
      </c>
      <c r="AQ12" s="165" t="s">
        <v>7</v>
      </c>
      <c r="AR12" t="s">
        <v>96</v>
      </c>
      <c r="AS12" s="25" t="s">
        <v>49</v>
      </c>
      <c r="AT12" t="s">
        <v>204</v>
      </c>
      <c r="AU12" s="21" t="s">
        <v>25</v>
      </c>
      <c r="AV12" s="25" t="s">
        <v>46</v>
      </c>
      <c r="AW12" s="173" t="s">
        <v>11</v>
      </c>
      <c r="AX12" s="26" t="s">
        <v>8</v>
      </c>
      <c r="AY12" s="167" t="s">
        <v>11</v>
      </c>
      <c r="AZ12" s="26" t="s">
        <v>10</v>
      </c>
      <c r="BA12" s="167" t="s">
        <v>11</v>
      </c>
      <c r="BB12" s="24" t="s">
        <v>47</v>
      </c>
      <c r="BC12" s="167" t="s">
        <v>11</v>
      </c>
      <c r="BD12" s="175" t="s">
        <v>11</v>
      </c>
    </row>
    <row r="13" spans="1:57" x14ac:dyDescent="0.25">
      <c r="A13" s="20" t="s">
        <v>7</v>
      </c>
      <c r="B13" s="21" t="s">
        <v>25</v>
      </c>
      <c r="C13" s="21" t="s">
        <v>25</v>
      </c>
      <c r="D13" s="21" t="s">
        <v>25</v>
      </c>
      <c r="E13" s="21" t="s">
        <v>25</v>
      </c>
      <c r="F13" s="21" t="s">
        <v>25</v>
      </c>
      <c r="G13" s="21" t="s">
        <v>25</v>
      </c>
      <c r="H13" s="21" t="s">
        <v>25</v>
      </c>
      <c r="I13" s="21" t="s">
        <v>25</v>
      </c>
      <c r="J13" s="21" t="s">
        <v>25</v>
      </c>
      <c r="K13" s="21" t="s">
        <v>25</v>
      </c>
      <c r="L13" t="s">
        <v>336</v>
      </c>
      <c r="M13" t="s">
        <v>341</v>
      </c>
      <c r="N13" s="21" t="s">
        <v>197</v>
      </c>
      <c r="O13" s="165" t="s">
        <v>44</v>
      </c>
      <c r="P13" t="s">
        <v>143</v>
      </c>
      <c r="Q13" s="21" t="s">
        <v>91</v>
      </c>
      <c r="R13" s="165" t="s">
        <v>2</v>
      </c>
      <c r="S13" t="s">
        <v>312</v>
      </c>
      <c r="T13" s="165"/>
      <c r="U13" s="170"/>
      <c r="V13" s="21"/>
      <c r="W13" s="165" t="s">
        <v>3</v>
      </c>
      <c r="X13" s="175" t="s">
        <v>11</v>
      </c>
      <c r="Y13" s="165" t="s">
        <v>0</v>
      </c>
      <c r="Z13" s="170" t="s">
        <v>98</v>
      </c>
      <c r="AA13" s="165" t="s">
        <v>20</v>
      </c>
      <c r="AB13" s="175" t="s">
        <v>11</v>
      </c>
      <c r="AC13" s="24" t="s">
        <v>279</v>
      </c>
      <c r="AD13" s="175" t="s">
        <v>11</v>
      </c>
      <c r="AE13" s="168" t="s">
        <v>361</v>
      </c>
      <c r="AF13" s="171" t="s">
        <v>11</v>
      </c>
      <c r="AG13" s="165" t="s">
        <v>4</v>
      </c>
      <c r="AH13" s="170" t="s">
        <v>232</v>
      </c>
      <c r="AI13" s="165" t="s">
        <v>5</v>
      </c>
      <c r="AJ13" t="s">
        <v>380</v>
      </c>
      <c r="AK13" s="24" t="s">
        <v>43</v>
      </c>
      <c r="AL13" s="171" t="s">
        <v>11</v>
      </c>
      <c r="AM13" s="165" t="s">
        <v>208</v>
      </c>
      <c r="AN13" t="s">
        <v>213</v>
      </c>
      <c r="AO13" s="165" t="s">
        <v>247</v>
      </c>
      <c r="AP13" s="167" t="s">
        <v>11</v>
      </c>
      <c r="AQ13" s="165" t="s">
        <v>7</v>
      </c>
      <c r="AR13" s="171" t="s">
        <v>11</v>
      </c>
      <c r="AS13" s="25" t="s">
        <v>49</v>
      </c>
      <c r="AT13" t="s">
        <v>381</v>
      </c>
      <c r="AU13" s="21" t="s">
        <v>25</v>
      </c>
      <c r="AV13" s="25" t="s">
        <v>46</v>
      </c>
      <c r="AW13" s="173" t="s">
        <v>11</v>
      </c>
      <c r="AX13" s="26" t="s">
        <v>8</v>
      </c>
      <c r="AY13" s="167" t="s">
        <v>11</v>
      </c>
      <c r="AZ13" s="26" t="s">
        <v>10</v>
      </c>
      <c r="BA13" s="167" t="s">
        <v>11</v>
      </c>
      <c r="BB13" s="24" t="s">
        <v>47</v>
      </c>
      <c r="BC13" s="167" t="s">
        <v>11</v>
      </c>
      <c r="BD13" s="175" t="s">
        <v>11</v>
      </c>
    </row>
    <row r="14" spans="1:57" x14ac:dyDescent="0.25">
      <c r="A14" s="20" t="s">
        <v>8</v>
      </c>
      <c r="B14" s="21" t="s">
        <v>25</v>
      </c>
      <c r="C14" s="21" t="s">
        <v>25</v>
      </c>
      <c r="D14" s="21" t="s">
        <v>25</v>
      </c>
      <c r="E14" s="21" t="s">
        <v>25</v>
      </c>
      <c r="F14" s="21" t="s">
        <v>25</v>
      </c>
      <c r="G14" s="21" t="s">
        <v>25</v>
      </c>
      <c r="H14" s="21" t="s">
        <v>25</v>
      </c>
      <c r="I14" s="21" t="s">
        <v>25</v>
      </c>
      <c r="J14" s="21" t="s">
        <v>25</v>
      </c>
      <c r="K14" s="21" t="s">
        <v>25</v>
      </c>
      <c r="L14" t="s">
        <v>336</v>
      </c>
      <c r="M14" t="s">
        <v>342</v>
      </c>
      <c r="N14" s="21" t="s">
        <v>197</v>
      </c>
      <c r="O14" s="165" t="s">
        <v>44</v>
      </c>
      <c r="P14" t="s">
        <v>314</v>
      </c>
      <c r="Q14" s="21" t="s">
        <v>91</v>
      </c>
      <c r="R14" s="165" t="s">
        <v>2</v>
      </c>
      <c r="S14" t="s">
        <v>382</v>
      </c>
      <c r="T14" s="165"/>
      <c r="U14" s="170"/>
      <c r="V14" s="21"/>
      <c r="W14" s="165" t="s">
        <v>3</v>
      </c>
      <c r="X14" s="175" t="s">
        <v>11</v>
      </c>
      <c r="Y14" s="165" t="s">
        <v>0</v>
      </c>
      <c r="Z14" s="170" t="s">
        <v>102</v>
      </c>
      <c r="AA14" s="165" t="s">
        <v>20</v>
      </c>
      <c r="AB14" s="175" t="s">
        <v>11</v>
      </c>
      <c r="AC14" s="24" t="s">
        <v>279</v>
      </c>
      <c r="AD14" s="175" t="s">
        <v>11</v>
      </c>
      <c r="AE14" s="168" t="s">
        <v>361</v>
      </c>
      <c r="AF14" s="171" t="s">
        <v>11</v>
      </c>
      <c r="AG14" s="165" t="s">
        <v>4</v>
      </c>
      <c r="AH14" s="170" t="s">
        <v>234</v>
      </c>
      <c r="AI14" s="165" t="s">
        <v>5</v>
      </c>
      <c r="AJ14" t="s">
        <v>383</v>
      </c>
      <c r="AK14" s="24" t="s">
        <v>43</v>
      </c>
      <c r="AL14" s="171" t="s">
        <v>11</v>
      </c>
      <c r="AM14" s="165" t="s">
        <v>208</v>
      </c>
      <c r="AN14" t="s">
        <v>287</v>
      </c>
      <c r="AO14" s="165" t="s">
        <v>247</v>
      </c>
      <c r="AP14" s="167" t="s">
        <v>11</v>
      </c>
      <c r="AQ14" s="165" t="s">
        <v>7</v>
      </c>
      <c r="AR14" s="171" t="s">
        <v>11</v>
      </c>
      <c r="AS14" s="25" t="s">
        <v>49</v>
      </c>
      <c r="AT14" t="s">
        <v>384</v>
      </c>
      <c r="AU14" s="21" t="s">
        <v>25</v>
      </c>
      <c r="AV14" s="25" t="s">
        <v>46</v>
      </c>
      <c r="AW14" s="173" t="s">
        <v>11</v>
      </c>
      <c r="AX14" s="26" t="s">
        <v>8</v>
      </c>
      <c r="AY14" s="167" t="s">
        <v>11</v>
      </c>
      <c r="AZ14" s="26" t="s">
        <v>10</v>
      </c>
      <c r="BA14" s="167" t="s">
        <v>11</v>
      </c>
      <c r="BB14" s="24" t="s">
        <v>47</v>
      </c>
      <c r="BC14" s="167" t="s">
        <v>11</v>
      </c>
      <c r="BD14" s="175" t="s">
        <v>11</v>
      </c>
    </row>
    <row r="15" spans="1:57" x14ac:dyDescent="0.25">
      <c r="A15" s="20" t="s">
        <v>10</v>
      </c>
      <c r="B15" s="21" t="s">
        <v>25</v>
      </c>
      <c r="C15" s="21" t="s">
        <v>25</v>
      </c>
      <c r="D15" s="21" t="s">
        <v>25</v>
      </c>
      <c r="E15" s="21" t="s">
        <v>25</v>
      </c>
      <c r="F15" s="21" t="s">
        <v>25</v>
      </c>
      <c r="G15" s="21" t="s">
        <v>25</v>
      </c>
      <c r="H15" s="21" t="s">
        <v>25</v>
      </c>
      <c r="I15" s="21" t="s">
        <v>25</v>
      </c>
      <c r="J15" s="21" t="s">
        <v>25</v>
      </c>
      <c r="K15" s="21" t="s">
        <v>25</v>
      </c>
      <c r="L15" t="s">
        <v>336</v>
      </c>
      <c r="M15" t="s">
        <v>343</v>
      </c>
      <c r="N15" s="21" t="s">
        <v>197</v>
      </c>
      <c r="O15" s="165" t="s">
        <v>44</v>
      </c>
      <c r="P15" t="s">
        <v>233</v>
      </c>
      <c r="Q15" s="21" t="s">
        <v>91</v>
      </c>
      <c r="R15" s="165" t="s">
        <v>2</v>
      </c>
      <c r="S15" t="s">
        <v>101</v>
      </c>
      <c r="T15" s="165"/>
      <c r="U15" s="170"/>
      <c r="V15" s="21"/>
      <c r="W15" s="165" t="s">
        <v>3</v>
      </c>
      <c r="X15" s="175" t="s">
        <v>11</v>
      </c>
      <c r="Y15" s="165" t="s">
        <v>0</v>
      </c>
      <c r="Z15" s="175" t="s">
        <v>11</v>
      </c>
      <c r="AA15" s="165" t="s">
        <v>20</v>
      </c>
      <c r="AB15" s="175" t="s">
        <v>11</v>
      </c>
      <c r="AC15" s="24" t="s">
        <v>279</v>
      </c>
      <c r="AD15" s="175" t="s">
        <v>11</v>
      </c>
      <c r="AE15" s="168" t="s">
        <v>361</v>
      </c>
      <c r="AF15" s="171" t="s">
        <v>11</v>
      </c>
      <c r="AG15" s="165" t="s">
        <v>4</v>
      </c>
      <c r="AH15" s="170" t="s">
        <v>235</v>
      </c>
      <c r="AI15" s="165" t="s">
        <v>5</v>
      </c>
      <c r="AJ15" t="s">
        <v>308</v>
      </c>
      <c r="AK15" s="24" t="s">
        <v>43</v>
      </c>
      <c r="AL15" s="171" t="s">
        <v>11</v>
      </c>
      <c r="AM15" s="165" t="s">
        <v>208</v>
      </c>
      <c r="AN15" t="s">
        <v>214</v>
      </c>
      <c r="AO15" s="165" t="s">
        <v>247</v>
      </c>
      <c r="AP15" s="167" t="s">
        <v>11</v>
      </c>
      <c r="AQ15" s="165" t="s">
        <v>7</v>
      </c>
      <c r="AR15" s="171" t="s">
        <v>11</v>
      </c>
      <c r="AS15" s="25" t="s">
        <v>49</v>
      </c>
      <c r="AT15" t="s">
        <v>135</v>
      </c>
      <c r="AU15" s="21" t="s">
        <v>25</v>
      </c>
      <c r="AV15" s="25" t="s">
        <v>46</v>
      </c>
      <c r="AW15" s="173" t="s">
        <v>11</v>
      </c>
      <c r="AX15" s="26" t="s">
        <v>8</v>
      </c>
      <c r="AY15" s="167" t="s">
        <v>11</v>
      </c>
      <c r="AZ15" s="26" t="s">
        <v>10</v>
      </c>
      <c r="BA15" s="167" t="s">
        <v>11</v>
      </c>
      <c r="BB15" s="24" t="s">
        <v>47</v>
      </c>
      <c r="BC15" s="167" t="s">
        <v>11</v>
      </c>
      <c r="BD15" s="175" t="s">
        <v>11</v>
      </c>
    </row>
    <row r="16" spans="1:57" x14ac:dyDescent="0.25">
      <c r="A16" s="20" t="s">
        <v>44</v>
      </c>
      <c r="B16" s="21" t="e">
        <f t="shared" ref="B16:K16" si="2">VLOOKUP(B2,$P$4:$Q$67,2,FALSE)</f>
        <v>#N/A</v>
      </c>
      <c r="C16" s="21" t="e">
        <f t="shared" si="2"/>
        <v>#N/A</v>
      </c>
      <c r="D16" s="21" t="e">
        <f t="shared" si="2"/>
        <v>#N/A</v>
      </c>
      <c r="E16" s="21" t="e">
        <f t="shared" si="2"/>
        <v>#N/A</v>
      </c>
      <c r="F16" s="21" t="e">
        <f t="shared" si="2"/>
        <v>#N/A</v>
      </c>
      <c r="G16" s="21" t="e">
        <f t="shared" si="2"/>
        <v>#N/A</v>
      </c>
      <c r="H16" s="21" t="e">
        <f t="shared" si="2"/>
        <v>#N/A</v>
      </c>
      <c r="I16" s="21" t="e">
        <f t="shared" si="2"/>
        <v>#N/A</v>
      </c>
      <c r="J16" s="21" t="e">
        <f t="shared" si="2"/>
        <v>#N/A</v>
      </c>
      <c r="K16" s="21" t="e">
        <f t="shared" si="2"/>
        <v>#REF!</v>
      </c>
      <c r="L16" t="s">
        <v>336</v>
      </c>
      <c r="M16" t="s">
        <v>344</v>
      </c>
      <c r="N16" s="21" t="s">
        <v>197</v>
      </c>
      <c r="O16" s="165" t="s">
        <v>44</v>
      </c>
      <c r="P16" t="s">
        <v>134</v>
      </c>
      <c r="Q16" s="21" t="s">
        <v>91</v>
      </c>
      <c r="R16" s="165" t="s">
        <v>2</v>
      </c>
      <c r="S16" t="s">
        <v>104</v>
      </c>
      <c r="T16" s="165"/>
      <c r="U16" s="170"/>
      <c r="V16" s="21"/>
      <c r="W16" s="165" t="s">
        <v>3</v>
      </c>
      <c r="X16" s="175" t="s">
        <v>11</v>
      </c>
      <c r="Y16" s="165" t="s">
        <v>0</v>
      </c>
      <c r="Z16" s="175" t="s">
        <v>11</v>
      </c>
      <c r="AA16" s="165" t="s">
        <v>20</v>
      </c>
      <c r="AB16" s="175" t="s">
        <v>11</v>
      </c>
      <c r="AC16" s="24" t="s">
        <v>279</v>
      </c>
      <c r="AD16" s="175" t="s">
        <v>11</v>
      </c>
      <c r="AE16" s="168" t="s">
        <v>361</v>
      </c>
      <c r="AF16" s="171" t="s">
        <v>11</v>
      </c>
      <c r="AG16" s="165" t="s">
        <v>4</v>
      </c>
      <c r="AH16" s="175" t="s">
        <v>11</v>
      </c>
      <c r="AI16" s="165" t="s">
        <v>5</v>
      </c>
      <c r="AJ16" t="s">
        <v>385</v>
      </c>
      <c r="AK16" s="24" t="s">
        <v>43</v>
      </c>
      <c r="AL16" s="171" t="s">
        <v>11</v>
      </c>
      <c r="AM16" s="165" t="s">
        <v>208</v>
      </c>
      <c r="AN16" t="s">
        <v>215</v>
      </c>
      <c r="AO16" s="165" t="s">
        <v>247</v>
      </c>
      <c r="AP16" s="167" t="s">
        <v>11</v>
      </c>
      <c r="AQ16" s="165" t="s">
        <v>7</v>
      </c>
      <c r="AR16" s="171" t="s">
        <v>11</v>
      </c>
      <c r="AS16" s="25" t="s">
        <v>49</v>
      </c>
      <c r="AT16" t="s">
        <v>307</v>
      </c>
      <c r="AU16" s="21" t="s">
        <v>25</v>
      </c>
      <c r="AV16" s="25" t="s">
        <v>46</v>
      </c>
      <c r="AW16" s="173" t="s">
        <v>11</v>
      </c>
      <c r="AX16" s="26" t="s">
        <v>8</v>
      </c>
      <c r="AY16" s="167" t="s">
        <v>11</v>
      </c>
      <c r="AZ16" s="26" t="s">
        <v>10</v>
      </c>
      <c r="BA16" s="167" t="s">
        <v>11</v>
      </c>
      <c r="BB16" s="24" t="s">
        <v>47</v>
      </c>
      <c r="BC16" s="167" t="s">
        <v>11</v>
      </c>
      <c r="BD16" s="175" t="s">
        <v>11</v>
      </c>
    </row>
    <row r="17" spans="1:56" x14ac:dyDescent="0.25">
      <c r="A17" s="20" t="s">
        <v>0</v>
      </c>
      <c r="B17" s="21" t="s">
        <v>24</v>
      </c>
      <c r="C17" s="21" t="s">
        <v>24</v>
      </c>
      <c r="D17" s="21" t="s">
        <v>24</v>
      </c>
      <c r="E17" s="21" t="s">
        <v>24</v>
      </c>
      <c r="F17" s="21" t="s">
        <v>24</v>
      </c>
      <c r="G17" s="21" t="s">
        <v>24</v>
      </c>
      <c r="H17" s="21" t="s">
        <v>24</v>
      </c>
      <c r="I17" s="21" t="s">
        <v>24</v>
      </c>
      <c r="J17" s="21" t="s">
        <v>24</v>
      </c>
      <c r="K17" s="21" t="s">
        <v>24</v>
      </c>
      <c r="L17" t="s">
        <v>336</v>
      </c>
      <c r="M17" t="s">
        <v>345</v>
      </c>
      <c r="N17" s="21" t="s">
        <v>197</v>
      </c>
      <c r="O17" s="165" t="s">
        <v>44</v>
      </c>
      <c r="P17" t="s">
        <v>83</v>
      </c>
      <c r="Q17" s="21" t="s">
        <v>248</v>
      </c>
      <c r="R17" s="165" t="s">
        <v>2</v>
      </c>
      <c r="S17" t="s">
        <v>193</v>
      </c>
      <c r="T17" s="165"/>
      <c r="U17" s="170"/>
      <c r="V17" s="21"/>
      <c r="W17" s="165" t="s">
        <v>3</v>
      </c>
      <c r="X17" s="175" t="s">
        <v>11</v>
      </c>
      <c r="Y17" s="165" t="s">
        <v>0</v>
      </c>
      <c r="Z17" s="175" t="s">
        <v>11</v>
      </c>
      <c r="AA17" s="165" t="s">
        <v>20</v>
      </c>
      <c r="AB17" s="175" t="s">
        <v>11</v>
      </c>
      <c r="AC17" s="24" t="s">
        <v>279</v>
      </c>
      <c r="AD17" s="175" t="s">
        <v>11</v>
      </c>
      <c r="AE17" s="168" t="s">
        <v>361</v>
      </c>
      <c r="AF17" s="171" t="s">
        <v>11</v>
      </c>
      <c r="AG17" s="165" t="s">
        <v>4</v>
      </c>
      <c r="AH17" s="175" t="s">
        <v>11</v>
      </c>
      <c r="AI17" s="165" t="s">
        <v>5</v>
      </c>
      <c r="AJ17" t="s">
        <v>386</v>
      </c>
      <c r="AK17" s="24" t="s">
        <v>43</v>
      </c>
      <c r="AL17" s="171" t="s">
        <v>11</v>
      </c>
      <c r="AM17" s="165" t="s">
        <v>208</v>
      </c>
      <c r="AN17" t="s">
        <v>288</v>
      </c>
      <c r="AO17" s="165" t="s">
        <v>247</v>
      </c>
      <c r="AP17" s="167" t="s">
        <v>11</v>
      </c>
      <c r="AQ17" s="165" t="s">
        <v>7</v>
      </c>
      <c r="AR17" s="171" t="s">
        <v>11</v>
      </c>
      <c r="AS17" s="25" t="s">
        <v>49</v>
      </c>
      <c r="AT17" t="s">
        <v>311</v>
      </c>
      <c r="AU17" s="21" t="s">
        <v>25</v>
      </c>
      <c r="AV17" s="25" t="s">
        <v>46</v>
      </c>
      <c r="AW17" s="173" t="s">
        <v>11</v>
      </c>
      <c r="AX17" s="26" t="s">
        <v>8</v>
      </c>
      <c r="AY17" s="167" t="s">
        <v>11</v>
      </c>
      <c r="AZ17" s="26" t="s">
        <v>10</v>
      </c>
      <c r="BA17" s="167" t="s">
        <v>11</v>
      </c>
      <c r="BB17" s="24" t="s">
        <v>47</v>
      </c>
      <c r="BC17" s="167" t="s">
        <v>11</v>
      </c>
      <c r="BD17" s="175" t="s">
        <v>11</v>
      </c>
    </row>
    <row r="18" spans="1:56" x14ac:dyDescent="0.25">
      <c r="A18" s="20" t="s">
        <v>46</v>
      </c>
      <c r="B18" s="21" t="s">
        <v>54</v>
      </c>
      <c r="C18" s="21" t="s">
        <v>54</v>
      </c>
      <c r="D18" s="21" t="s">
        <v>54</v>
      </c>
      <c r="E18" s="21" t="s">
        <v>54</v>
      </c>
      <c r="F18" s="21" t="s">
        <v>54</v>
      </c>
      <c r="G18" s="21" t="s">
        <v>54</v>
      </c>
      <c r="H18" s="21" t="s">
        <v>54</v>
      </c>
      <c r="I18" s="21" t="s">
        <v>54</v>
      </c>
      <c r="J18" s="21" t="s">
        <v>54</v>
      </c>
      <c r="K18" s="21" t="s">
        <v>54</v>
      </c>
      <c r="L18" t="s">
        <v>336</v>
      </c>
      <c r="M18" t="s">
        <v>387</v>
      </c>
      <c r="N18" s="21" t="s">
        <v>26</v>
      </c>
      <c r="O18" s="165" t="s">
        <v>44</v>
      </c>
      <c r="P18" t="s">
        <v>291</v>
      </c>
      <c r="Q18" s="21" t="s">
        <v>91</v>
      </c>
      <c r="R18" s="165" t="s">
        <v>2</v>
      </c>
      <c r="S18" t="s">
        <v>194</v>
      </c>
      <c r="T18" s="165"/>
      <c r="U18" s="170"/>
      <c r="V18" s="21"/>
      <c r="W18" s="165" t="s">
        <v>3</v>
      </c>
      <c r="X18" s="175" t="s">
        <v>11</v>
      </c>
      <c r="Y18" s="165" t="s">
        <v>0</v>
      </c>
      <c r="Z18" s="175" t="s">
        <v>11</v>
      </c>
      <c r="AA18" s="165" t="s">
        <v>20</v>
      </c>
      <c r="AB18" s="175" t="s">
        <v>11</v>
      </c>
      <c r="AC18" s="24" t="s">
        <v>279</v>
      </c>
      <c r="AD18" s="175" t="s">
        <v>11</v>
      </c>
      <c r="AE18" s="168" t="s">
        <v>361</v>
      </c>
      <c r="AF18" s="171" t="s">
        <v>11</v>
      </c>
      <c r="AG18" s="165" t="s">
        <v>4</v>
      </c>
      <c r="AH18" s="175" t="s">
        <v>11</v>
      </c>
      <c r="AI18" s="165" t="s">
        <v>5</v>
      </c>
      <c r="AJ18" t="s">
        <v>185</v>
      </c>
      <c r="AK18" s="24" t="s">
        <v>43</v>
      </c>
      <c r="AL18" s="171" t="s">
        <v>11</v>
      </c>
      <c r="AM18" s="165" t="s">
        <v>208</v>
      </c>
      <c r="AN18" t="s">
        <v>289</v>
      </c>
      <c r="AO18" s="165" t="s">
        <v>247</v>
      </c>
      <c r="AP18" s="167" t="s">
        <v>11</v>
      </c>
      <c r="AQ18" s="165" t="s">
        <v>7</v>
      </c>
      <c r="AR18" s="171" t="s">
        <v>11</v>
      </c>
      <c r="AS18" s="25" t="s">
        <v>49</v>
      </c>
      <c r="AT18" t="s">
        <v>236</v>
      </c>
      <c r="AU18" s="21" t="s">
        <v>25</v>
      </c>
      <c r="AV18" s="25" t="s">
        <v>46</v>
      </c>
      <c r="AW18" s="173" t="s">
        <v>11</v>
      </c>
      <c r="AX18" s="26" t="s">
        <v>8</v>
      </c>
      <c r="AY18" s="167" t="s">
        <v>11</v>
      </c>
      <c r="AZ18" s="26" t="s">
        <v>10</v>
      </c>
      <c r="BA18" s="167" t="s">
        <v>11</v>
      </c>
      <c r="BB18" s="24" t="s">
        <v>47</v>
      </c>
      <c r="BC18" s="167" t="s">
        <v>11</v>
      </c>
      <c r="BD18" s="175" t="s">
        <v>11</v>
      </c>
    </row>
    <row r="19" spans="1:56" x14ac:dyDescent="0.25">
      <c r="A19" s="20" t="s">
        <v>47</v>
      </c>
      <c r="B19" s="21" t="s">
        <v>25</v>
      </c>
      <c r="C19" s="21" t="s">
        <v>25</v>
      </c>
      <c r="D19" s="21" t="s">
        <v>25</v>
      </c>
      <c r="E19" s="21" t="s">
        <v>25</v>
      </c>
      <c r="F19" s="21" t="s">
        <v>25</v>
      </c>
      <c r="G19" s="21" t="s">
        <v>25</v>
      </c>
      <c r="H19" s="21" t="s">
        <v>25</v>
      </c>
      <c r="I19" s="21" t="s">
        <v>25</v>
      </c>
      <c r="J19" s="21" t="s">
        <v>25</v>
      </c>
      <c r="K19" s="21" t="s">
        <v>25</v>
      </c>
      <c r="L19" t="s">
        <v>336</v>
      </c>
      <c r="M19" t="s">
        <v>346</v>
      </c>
      <c r="N19" s="21" t="s">
        <v>26</v>
      </c>
      <c r="O19" s="165" t="s">
        <v>44</v>
      </c>
      <c r="P19" t="s">
        <v>88</v>
      </c>
      <c r="Q19" t="s">
        <v>51</v>
      </c>
      <c r="R19" s="165" t="s">
        <v>2</v>
      </c>
      <c r="S19" t="s">
        <v>9</v>
      </c>
      <c r="T19" s="165"/>
      <c r="U19" s="170"/>
      <c r="V19" s="21"/>
      <c r="W19" s="165" t="s">
        <v>3</v>
      </c>
      <c r="X19" s="175" t="s">
        <v>11</v>
      </c>
      <c r="Y19" s="165" t="s">
        <v>0</v>
      </c>
      <c r="Z19" s="175" t="s">
        <v>11</v>
      </c>
      <c r="AA19" s="165" t="s">
        <v>20</v>
      </c>
      <c r="AB19" s="175" t="s">
        <v>11</v>
      </c>
      <c r="AC19" s="24" t="s">
        <v>279</v>
      </c>
      <c r="AD19" s="175" t="s">
        <v>11</v>
      </c>
      <c r="AE19" s="168" t="s">
        <v>361</v>
      </c>
      <c r="AF19" s="171" t="s">
        <v>11</v>
      </c>
      <c r="AG19" s="165" t="s">
        <v>4</v>
      </c>
      <c r="AH19" s="175" t="s">
        <v>11</v>
      </c>
      <c r="AI19" s="165" t="s">
        <v>5</v>
      </c>
      <c r="AJ19" t="s">
        <v>388</v>
      </c>
      <c r="AK19" s="24" t="s">
        <v>43</v>
      </c>
      <c r="AL19" s="171" t="s">
        <v>11</v>
      </c>
      <c r="AM19" s="165" t="s">
        <v>208</v>
      </c>
      <c r="AN19" t="s">
        <v>290</v>
      </c>
      <c r="AO19" s="165" t="s">
        <v>247</v>
      </c>
      <c r="AP19" s="167" t="s">
        <v>11</v>
      </c>
      <c r="AQ19" s="165" t="s">
        <v>7</v>
      </c>
      <c r="AR19" s="171" t="s">
        <v>11</v>
      </c>
      <c r="AS19" s="25" t="s">
        <v>49</v>
      </c>
      <c r="AT19" t="s">
        <v>389</v>
      </c>
      <c r="AU19" s="21" t="s">
        <v>25</v>
      </c>
      <c r="AV19" s="25" t="s">
        <v>46</v>
      </c>
      <c r="AW19" s="173" t="s">
        <v>11</v>
      </c>
      <c r="AX19" s="26" t="s">
        <v>8</v>
      </c>
      <c r="AY19" s="167" t="s">
        <v>11</v>
      </c>
      <c r="AZ19" s="26" t="s">
        <v>10</v>
      </c>
      <c r="BA19" s="167" t="s">
        <v>11</v>
      </c>
      <c r="BB19" s="24" t="s">
        <v>47</v>
      </c>
      <c r="BC19" s="167" t="s">
        <v>11</v>
      </c>
      <c r="BD19" s="175" t="s">
        <v>11</v>
      </c>
    </row>
    <row r="20" spans="1:56" x14ac:dyDescent="0.25">
      <c r="A20" s="20" t="s">
        <v>20</v>
      </c>
      <c r="B20" s="21" t="s">
        <v>25</v>
      </c>
      <c r="C20" s="21" t="s">
        <v>25</v>
      </c>
      <c r="D20" s="21" t="s">
        <v>25</v>
      </c>
      <c r="E20" s="21" t="s">
        <v>25</v>
      </c>
      <c r="F20" s="21" t="s">
        <v>25</v>
      </c>
      <c r="G20" s="21" t="s">
        <v>25</v>
      </c>
      <c r="H20" s="21" t="s">
        <v>25</v>
      </c>
      <c r="I20" s="21" t="s">
        <v>25</v>
      </c>
      <c r="J20" s="21" t="s">
        <v>25</v>
      </c>
      <c r="K20" s="21" t="s">
        <v>25</v>
      </c>
      <c r="L20" t="s">
        <v>336</v>
      </c>
      <c r="M20" t="s">
        <v>99</v>
      </c>
      <c r="N20" s="21" t="s">
        <v>197</v>
      </c>
      <c r="O20" s="165" t="s">
        <v>44</v>
      </c>
      <c r="P20" t="s">
        <v>294</v>
      </c>
      <c r="Q20" s="21" t="s">
        <v>91</v>
      </c>
      <c r="R20" s="165" t="s">
        <v>2</v>
      </c>
      <c r="S20" t="s">
        <v>315</v>
      </c>
      <c r="T20" s="165"/>
      <c r="U20" s="170"/>
      <c r="V20" s="21"/>
      <c r="W20" s="165" t="s">
        <v>3</v>
      </c>
      <c r="X20" s="175" t="s">
        <v>11</v>
      </c>
      <c r="Y20" s="165" t="s">
        <v>0</v>
      </c>
      <c r="Z20" s="175" t="s">
        <v>11</v>
      </c>
      <c r="AA20" s="165" t="s">
        <v>20</v>
      </c>
      <c r="AB20" s="175" t="s">
        <v>11</v>
      </c>
      <c r="AC20" s="24" t="s">
        <v>279</v>
      </c>
      <c r="AD20" s="175" t="s">
        <v>11</v>
      </c>
      <c r="AE20" s="168" t="s">
        <v>361</v>
      </c>
      <c r="AF20" s="171" t="s">
        <v>11</v>
      </c>
      <c r="AG20" s="165" t="s">
        <v>4</v>
      </c>
      <c r="AH20" s="175" t="s">
        <v>11</v>
      </c>
      <c r="AI20" s="165" t="s">
        <v>5</v>
      </c>
      <c r="AJ20" t="s">
        <v>390</v>
      </c>
      <c r="AK20" s="24" t="s">
        <v>43</v>
      </c>
      <c r="AL20" s="171" t="s">
        <v>11</v>
      </c>
      <c r="AM20" s="165" t="s">
        <v>208</v>
      </c>
      <c r="AN20" t="s">
        <v>292</v>
      </c>
      <c r="AO20" s="165" t="s">
        <v>247</v>
      </c>
      <c r="AP20" s="167" t="s">
        <v>11</v>
      </c>
      <c r="AQ20" s="165" t="s">
        <v>7</v>
      </c>
      <c r="AR20" s="171" t="s">
        <v>11</v>
      </c>
      <c r="AS20" s="25" t="s">
        <v>49</v>
      </c>
      <c r="AT20" t="s">
        <v>391</v>
      </c>
      <c r="AU20" s="21" t="s">
        <v>25</v>
      </c>
      <c r="AV20" s="25" t="s">
        <v>46</v>
      </c>
      <c r="AW20" s="173" t="s">
        <v>11</v>
      </c>
      <c r="AX20" s="26" t="s">
        <v>8</v>
      </c>
      <c r="AY20" s="167" t="s">
        <v>11</v>
      </c>
      <c r="AZ20" s="26" t="s">
        <v>10</v>
      </c>
      <c r="BA20" s="167" t="s">
        <v>11</v>
      </c>
      <c r="BB20" s="24" t="s">
        <v>47</v>
      </c>
      <c r="BC20" s="167" t="s">
        <v>11</v>
      </c>
      <c r="BD20" s="175" t="s">
        <v>11</v>
      </c>
    </row>
    <row r="21" spans="1:56" x14ac:dyDescent="0.25">
      <c r="C21" s="22"/>
      <c r="L21" t="s">
        <v>336</v>
      </c>
      <c r="M21" t="s">
        <v>347</v>
      </c>
      <c r="N21" s="21" t="s">
        <v>26</v>
      </c>
      <c r="O21" s="165" t="s">
        <v>44</v>
      </c>
      <c r="P21" t="s">
        <v>92</v>
      </c>
      <c r="Q21" s="21" t="s">
        <v>248</v>
      </c>
      <c r="R21" s="165" t="s">
        <v>2</v>
      </c>
      <c r="S21" t="s">
        <v>316</v>
      </c>
      <c r="T21" s="165"/>
      <c r="U21" s="170"/>
      <c r="V21" s="21"/>
      <c r="W21" s="165" t="s">
        <v>3</v>
      </c>
      <c r="X21" s="175" t="s">
        <v>11</v>
      </c>
      <c r="Y21" s="165" t="s">
        <v>0</v>
      </c>
      <c r="Z21" s="175" t="s">
        <v>11</v>
      </c>
      <c r="AA21" s="165" t="s">
        <v>20</v>
      </c>
      <c r="AB21" s="175" t="s">
        <v>11</v>
      </c>
      <c r="AC21" s="24" t="s">
        <v>279</v>
      </c>
      <c r="AD21" s="175" t="s">
        <v>11</v>
      </c>
      <c r="AE21" s="168" t="s">
        <v>361</v>
      </c>
      <c r="AF21" s="171" t="s">
        <v>11</v>
      </c>
      <c r="AG21" s="165" t="s">
        <v>4</v>
      </c>
      <c r="AH21" s="175" t="s">
        <v>11</v>
      </c>
      <c r="AI21" s="165" t="s">
        <v>5</v>
      </c>
      <c r="AJ21" t="s">
        <v>392</v>
      </c>
      <c r="AK21" s="24" t="s">
        <v>43</v>
      </c>
      <c r="AL21" s="171" t="s">
        <v>11</v>
      </c>
      <c r="AM21" s="165" t="s">
        <v>208</v>
      </c>
      <c r="AN21" t="s">
        <v>293</v>
      </c>
      <c r="AO21" s="165" t="s">
        <v>247</v>
      </c>
      <c r="AP21" s="167" t="s">
        <v>11</v>
      </c>
      <c r="AQ21" s="165" t="s">
        <v>7</v>
      </c>
      <c r="AR21" s="171" t="s">
        <v>11</v>
      </c>
      <c r="AS21" s="25" t="s">
        <v>49</v>
      </c>
      <c r="AT21" t="s">
        <v>140</v>
      </c>
      <c r="AU21" s="21" t="s">
        <v>25</v>
      </c>
      <c r="AV21" s="25" t="s">
        <v>46</v>
      </c>
      <c r="AW21" s="173" t="s">
        <v>11</v>
      </c>
      <c r="AX21" s="26" t="s">
        <v>8</v>
      </c>
      <c r="AY21" s="167" t="s">
        <v>11</v>
      </c>
      <c r="AZ21" s="26" t="s">
        <v>10</v>
      </c>
      <c r="BA21" s="167" t="s">
        <v>11</v>
      </c>
      <c r="BB21" s="24" t="s">
        <v>47</v>
      </c>
      <c r="BC21" s="167" t="s">
        <v>11</v>
      </c>
      <c r="BD21" s="175" t="s">
        <v>11</v>
      </c>
    </row>
    <row r="22" spans="1:56" x14ac:dyDescent="0.25">
      <c r="A22" s="161"/>
      <c r="B22" s="29">
        <f t="shared" ref="B22:B53" si="3">IF($B$1=L4,M4,IF($B$1=O4,P4,IF($B$1=R4,S4,IF($B$1=T4,U4,IF($B$1=W4,X4,IF($B$1=Y4,Z4,IF($B$1=AA4,AB4,IF($B$1=AC4,AD4,IF($B$1=AE4,AF4,IF($B$1=AG4,AH4,IF($B$1=AI4,AJ4,IF($B$1=AK4,AL4,IF($B$1=AM4,AN4,IF($B$1=AO4,AP4,IF($B$1=AQ4,AR4,IF($B$1=AS4,AT4,IF($B$1=AU4,AV4,IF($B$1=BA4,BB4,IF($B$1=BC4,BD4)))))))))))))))))))</f>
        <v>0</v>
      </c>
      <c r="C22" s="30">
        <f t="shared" ref="C22:C53" si="4">IF($C$1=L4,M4,IF($C$1=O4,P4,IF($C$1=R4,S4,IF($C$1=T4,U4,IF($C$1=W4,X4,IF($C$1=Y4,Z4,IF($C$1=AA4,AB4,IF($C$1=AC4,AD4,IF($C$1=AE4,AF4,IF($C$1=AG4,AH5,IF($C$1=AI4,AJ4,IF($C$1=AK4,AL4,IF($C$1=AM4,AN4,IF($C$1=AO4,AP4,IF($C$1=AQ4,AR4,IF($C$1=AS4,AT4,IF($C$1=AU4,AV4,IF($C$1=BA4,BB4,IF($C$1=BC4,BD4)))))))))))))))))))</f>
        <v>0</v>
      </c>
      <c r="D22" s="162">
        <f t="shared" ref="D22:D53" si="5">IF($D$1=L4,M4,IF($D$1=O4,P4,IF($D$1=R4,S4,IF($D$1=T4,U4,IF($D$1=W4,X4,IF($D$1=Y4,Z4,IF($D$1=AA4,AB4,IF($D$1=AC4,AD4,IF($D$1=AE4,AF4,IF($D$1=AG4,AH4,IF($D$1=AI4,AJ4,IF($D$1=AK4,AL4,IF($D$1=AM4,AN4,IF($D$1=AO4,AP4,IF($D$1=AQ4,AR4,IF($D$1=AS4,AT4,IF($D$1=AU4,AV4,IF($D$1=BA4,BB4,IF($D$1=BD4,BE4)))))))))))))))))))</f>
        <v>0</v>
      </c>
      <c r="E22" s="28">
        <f>IF($E$1=L4,M4,IF($E$1=O4,P4,IF($E$1=R4,S4,IF($E$1=T4,U4,IF($E$1=W4,X4,IF($E$1=Y4,Z4,IF($E$1=AA4,AB4,IF($E$1=AC4,AD4,IF($E$1=AE4,AF4,IF($E$1=AG4,AH5,IF($E$1=AI4,AJ4,IF($E$1=AK4,AL4,IF($E$1=AM4,AN4,IF($E$1=AO4,AP4,IF($E$1=AQ4,AR4,IF($E$1=AS4,AT4,IF($E$1=AU4,AV4,IF($E$1=BA4,BB4,IF($E$1=BC4,BD4)))))))))))))))))))</f>
        <v>0</v>
      </c>
      <c r="F22" s="184">
        <f t="shared" ref="F22:F53" si="6">IF($F$1=L4,M4,IF($F$1=O4,P4,IF($F$1=R4,S4,IF($F$1=T4,U4,IF($F$1=W4,X4,IF($F$1=Y4,Z4,IF($F$1=AA4,AB4,IF($F$1=AC4,AD4,IF($F$1=AE4,AF4,IF($F$1=AG4,AH4,IF($F$1=AI4,AJ4,IF($F$1=AK4,AL4,IF($F$1=AM4,AN4,IF($E$1=AO4,AP4,IF($F$1=AQ4,AR4,IF($F$1=AS4,AT4,IF($F$1=AU4,AV4,IF($F$1=BA4,BB4,IF($F$1=BC4,BD4)))))))))))))))))))</f>
        <v>0</v>
      </c>
      <c r="G22" s="163">
        <f t="shared" ref="G22:G53" si="7">IF($G$1=L4,M4,IF($G$1=O4,P4,IF($G$1=R4,S4,IF($G$1=T4,U4,IF($G$1=W4,X4,IF($G$1=Y4,Z4,IF($G$1=AA4,AB4,IF($G$1=AC4,AD4,IF($G$1=AE4,AF4,IF($G$1=AG4,AH4,IF($G$1=AI4,AJ4,IF($G$1=AK4,AL4,IF($G$1=AM4,AN4,IF($G$1=AO4,AP4,IF($G$1=AQ4,AR4,IF($G$1=AS4,AT4,IF($G$1=AU4,AV4,IF($G$1=BA4,BB4,IF($G$1=BD4,BE4)))))))))))))))))))</f>
        <v>0</v>
      </c>
      <c r="H22" s="27">
        <f t="shared" ref="H22:H53" si="8">IF($H$1=L4,M4,IF($H$1=O4,P4,IF($H$1=R4,S4,IF($H$1=T4,U4,IF($H$1=W4,X4,IF($H$1=Y4,Z4,IF($H$1=AA4,AB4,IF($H$1=AC4,AD4,IF($H$1=AE4,AF4,IF($H$1=AG4,AH4,IF($H$1=AI4,AJ4,IF($H$1=AK4,AL4,IF($H$1=AM4,AN4,IF($H$1=AO4,AP4,IF($H$1=AQ4,AR4,IF($H$1=AS4,AT4,IF($H$1=AU4,AV4,IF($H$1=BA4,BB4,IF($H$1=BC4,BD4)))))))))))))))))))</f>
        <v>0</v>
      </c>
      <c r="I22" s="197">
        <f t="shared" ref="I22:I53" si="9">IF($I$1=L4,M4,IF($I$1=O4,P4,IF($I$1=R4,S4,IF($I$1=T4,U4,IF($I$1=W4,X4,IF($I$1=Y4,Z4,IF($I$1=AA4,AB4,IF($I$1=AC4,AD4,IF($I$1=AE4,AF4,IF($I$1=AG4,AH4,IF($I$1=AI4,AJ4,IF($I$1=AK4,AL4,IF($I$1=AM4,AN4,IF($I$1=AO4,AP4,IF($I$1=AQ4,AR4,IF($I$1=AS4,AT4,IF($I$1=AU4,AV4,IF($I$1=BA4,BB4,IF($I$1=BC4,BD4)))))))))))))))))))</f>
        <v>0</v>
      </c>
      <c r="J22" s="199">
        <f t="shared" ref="J22:J53" si="10">IF($J$1=L4,M4,IF($J$1=O4,P4,IF($J$1=R4,S4,IF($J$1=T4,U4,IF($J$1=W4,X4,IF($J$1=Y4,Z4,IF($J$1=AA4,AB4,IF($J$1=AC4,AD4,IF($J$1=AE4,AF4,IF($J$1=AG4,AH4,IF($J$1=AI4,AJ4,IF($J$1=AK4,AL4,IF($J$1=AM4,AN4,IF($J$1=AO4,AP4,IF($J$1=AQ4,AR4,IF($J$1=AS4,AT4,IF($J$1=AU4,AV4,IF($J$1=BA4,BB4,IF($J$1=BC4,BD4)))))))))))))))))))</f>
        <v>0</v>
      </c>
      <c r="K22" s="29" t="e">
        <f t="shared" ref="K22:K53" si="11">IF($K$1=L4,M4,IF($K$1=O4,P4,IF($K$1=R4,S4,IF($K$1=T4,U4,IF($K$1=W4,X4,IF($K$1=Y4,Z4,IF($K$1=AA4,AB4,IF($K$1=AC4,AD4,IF($K$1=AE4,AF4,IF($K$1=AG4,AH4,IF($K$1=AI4,AJ4,IF($K$1=AK4,AL4,IF($K$1=AM4,AN4,IF($K$1=AO4,AP4,IF($K$1=AQ4,AR4,IF($K$1=AS4,AT4,IF($K$1=AU4,AV4,IF($K$1=BA4,BB4,IF($K$1=BC4,BD4)))))))))))))))))))</f>
        <v>#REF!</v>
      </c>
      <c r="L22" t="s">
        <v>336</v>
      </c>
      <c r="M22" t="s">
        <v>348</v>
      </c>
      <c r="N22" s="21" t="s">
        <v>26</v>
      </c>
      <c r="O22" s="165" t="s">
        <v>44</v>
      </c>
      <c r="P22" t="s">
        <v>243</v>
      </c>
      <c r="Q22" s="21" t="s">
        <v>248</v>
      </c>
      <c r="R22" s="165" t="s">
        <v>2</v>
      </c>
      <c r="S22" t="s">
        <v>111</v>
      </c>
      <c r="T22" s="165"/>
      <c r="U22" s="170"/>
      <c r="V22" s="21"/>
      <c r="W22" s="165" t="s">
        <v>3</v>
      </c>
      <c r="X22" s="175" t="s">
        <v>11</v>
      </c>
      <c r="Y22" s="165" t="s">
        <v>0</v>
      </c>
      <c r="Z22" s="175" t="s">
        <v>11</v>
      </c>
      <c r="AA22" s="165" t="s">
        <v>20</v>
      </c>
      <c r="AB22" s="175" t="s">
        <v>11</v>
      </c>
      <c r="AC22" s="24" t="s">
        <v>279</v>
      </c>
      <c r="AD22" s="175" t="s">
        <v>11</v>
      </c>
      <c r="AE22" s="168" t="s">
        <v>361</v>
      </c>
      <c r="AF22" s="171" t="s">
        <v>11</v>
      </c>
      <c r="AG22" s="165" t="s">
        <v>4</v>
      </c>
      <c r="AH22" s="175" t="s">
        <v>11</v>
      </c>
      <c r="AI22" s="165" t="s">
        <v>5</v>
      </c>
      <c r="AJ22" t="s">
        <v>313</v>
      </c>
      <c r="AK22" s="24" t="s">
        <v>43</v>
      </c>
      <c r="AL22" s="171" t="s">
        <v>11</v>
      </c>
      <c r="AM22" s="165" t="s">
        <v>208</v>
      </c>
      <c r="AN22" t="s">
        <v>295</v>
      </c>
      <c r="AO22" s="165" t="s">
        <v>247</v>
      </c>
      <c r="AP22" s="167" t="s">
        <v>11</v>
      </c>
      <c r="AQ22" s="165" t="s">
        <v>7</v>
      </c>
      <c r="AR22" s="171" t="s">
        <v>11</v>
      </c>
      <c r="AS22" s="25" t="s">
        <v>49</v>
      </c>
      <c r="AT22" t="s">
        <v>317</v>
      </c>
      <c r="AU22" s="21" t="s">
        <v>25</v>
      </c>
      <c r="AV22" s="25" t="s">
        <v>46</v>
      </c>
      <c r="AW22" s="173" t="s">
        <v>11</v>
      </c>
      <c r="AX22" s="26" t="s">
        <v>8</v>
      </c>
      <c r="AY22" s="167" t="s">
        <v>11</v>
      </c>
      <c r="AZ22" s="26" t="s">
        <v>10</v>
      </c>
      <c r="BA22" s="167" t="s">
        <v>11</v>
      </c>
      <c r="BB22" s="24" t="s">
        <v>47</v>
      </c>
      <c r="BC22" s="167" t="s">
        <v>11</v>
      </c>
      <c r="BD22" s="175" t="s">
        <v>11</v>
      </c>
    </row>
    <row r="23" spans="1:56" x14ac:dyDescent="0.25">
      <c r="A23" s="161"/>
      <c r="B23" s="29">
        <f t="shared" si="3"/>
        <v>0</v>
      </c>
      <c r="C23" s="30">
        <f t="shared" si="4"/>
        <v>0</v>
      </c>
      <c r="D23" s="162">
        <f t="shared" si="5"/>
        <v>0</v>
      </c>
      <c r="E23" s="28">
        <f>IF($E$1=L5,M5,IF($E$1=O5,P5,IF($E$1=R5,S5,IF($E$1=T5,U5,IF($E$1=W5,X5,IF($E$1=Y5,Z5,IF($E$1=AA5,AB5,IF($E$1=AC5,AD5,IF($E$1=AE5,AF5,IF($E$1=AG5,AH5,IF($E$1=AI5,AJ5,IF($E$1=AK5,AL5,IF($E$1=AM5,AN5,IF($E$1=AO5,AP5,IF($E$1=AQ5,AR5,IF($E$1=AS5,AT5,IF($E$1=AU5,AV5,IF($E$1=BA5,BB5,IF($E$1=BC5,BD5)))))))))))))))))))</f>
        <v>0</v>
      </c>
      <c r="F23" s="184">
        <f t="shared" si="6"/>
        <v>0</v>
      </c>
      <c r="G23" s="163">
        <f t="shared" si="7"/>
        <v>0</v>
      </c>
      <c r="H23" s="27">
        <f t="shared" si="8"/>
        <v>0</v>
      </c>
      <c r="I23" s="197">
        <f t="shared" si="9"/>
        <v>0</v>
      </c>
      <c r="J23" s="199">
        <f t="shared" si="10"/>
        <v>0</v>
      </c>
      <c r="K23" s="29" t="e">
        <f t="shared" si="11"/>
        <v>#REF!</v>
      </c>
      <c r="L23" t="s">
        <v>336</v>
      </c>
      <c r="M23" t="s">
        <v>349</v>
      </c>
      <c r="N23" s="21" t="s">
        <v>26</v>
      </c>
      <c r="O23" s="165" t="s">
        <v>44</v>
      </c>
      <c r="P23" t="s">
        <v>97</v>
      </c>
      <c r="Q23" t="s">
        <v>51</v>
      </c>
      <c r="R23" s="165" t="s">
        <v>2</v>
      </c>
      <c r="S23" t="s">
        <v>238</v>
      </c>
      <c r="T23" s="165"/>
      <c r="U23" s="175"/>
      <c r="V23" s="175"/>
      <c r="W23" s="165" t="s">
        <v>3</v>
      </c>
      <c r="X23" s="175" t="s">
        <v>11</v>
      </c>
      <c r="Y23" s="165" t="s">
        <v>0</v>
      </c>
      <c r="Z23" s="175" t="s">
        <v>11</v>
      </c>
      <c r="AA23" s="165" t="s">
        <v>20</v>
      </c>
      <c r="AB23" s="175" t="s">
        <v>11</v>
      </c>
      <c r="AC23" s="24" t="s">
        <v>279</v>
      </c>
      <c r="AD23" s="175" t="s">
        <v>11</v>
      </c>
      <c r="AE23" s="168" t="s">
        <v>361</v>
      </c>
      <c r="AF23" s="171" t="s">
        <v>11</v>
      </c>
      <c r="AG23" s="165" t="s">
        <v>4</v>
      </c>
      <c r="AH23" s="175" t="s">
        <v>11</v>
      </c>
      <c r="AI23" s="165" t="s">
        <v>5</v>
      </c>
      <c r="AJ23" t="s">
        <v>188</v>
      </c>
      <c r="AK23" s="24" t="s">
        <v>43</v>
      </c>
      <c r="AL23" s="171" t="s">
        <v>11</v>
      </c>
      <c r="AM23" s="165" t="s">
        <v>208</v>
      </c>
      <c r="AN23" t="s">
        <v>216</v>
      </c>
      <c r="AO23" s="165" t="s">
        <v>247</v>
      </c>
      <c r="AP23" s="167" t="s">
        <v>11</v>
      </c>
      <c r="AQ23" s="165" t="s">
        <v>7</v>
      </c>
      <c r="AR23" s="171" t="s">
        <v>11</v>
      </c>
      <c r="AS23" s="25" t="s">
        <v>49</v>
      </c>
      <c r="AT23" t="s">
        <v>142</v>
      </c>
      <c r="AU23" s="21" t="s">
        <v>25</v>
      </c>
      <c r="AV23" s="25" t="s">
        <v>46</v>
      </c>
      <c r="AW23" s="173" t="s">
        <v>11</v>
      </c>
      <c r="AX23" s="26" t="s">
        <v>8</v>
      </c>
      <c r="AY23" s="167" t="s">
        <v>11</v>
      </c>
      <c r="AZ23" s="26" t="s">
        <v>10</v>
      </c>
      <c r="BA23" s="167" t="s">
        <v>11</v>
      </c>
      <c r="BB23" s="24" t="s">
        <v>47</v>
      </c>
      <c r="BC23" s="167" t="s">
        <v>11</v>
      </c>
      <c r="BD23" s="175" t="s">
        <v>11</v>
      </c>
    </row>
    <row r="24" spans="1:56" x14ac:dyDescent="0.25">
      <c r="A24" s="161"/>
      <c r="B24" s="29">
        <f t="shared" si="3"/>
        <v>0</v>
      </c>
      <c r="C24" s="30">
        <f t="shared" si="4"/>
        <v>0</v>
      </c>
      <c r="D24" s="162">
        <f t="shared" si="5"/>
        <v>0</v>
      </c>
      <c r="E24" s="28">
        <f t="shared" ref="E24:E53" si="12">IF($E$1=L6,M6,IF($E$1=O6,P6,IF($E$1=R6,S6,IF($E$1=T6,U6,IF($E$1=W6,X6,IF($E$1=Y6,Z6,IF($E$1=AA6,AB6,IF($E$1=AC6,AD6,IF($E$1=AE6,AF6,IF($E$1=AG6,AH7,IF($E$1=AI6,AJ6,IF($E$1=AK6,AL6,IF($E$1=AM6,AN6,IF($E$1=AO6,AP6,IF($E$1=AQ6,AR6,IF($E$1=AS6,AT6,IF($E$1=AU6,AV6,IF($E$1=BA6,BB6,IF($E$1=BC6,BD6)))))))))))))))))))</f>
        <v>0</v>
      </c>
      <c r="F24" s="184">
        <f t="shared" si="6"/>
        <v>0</v>
      </c>
      <c r="G24" s="163">
        <f t="shared" si="7"/>
        <v>0</v>
      </c>
      <c r="H24" s="27">
        <f t="shared" si="8"/>
        <v>0</v>
      </c>
      <c r="I24" s="197">
        <f t="shared" si="9"/>
        <v>0</v>
      </c>
      <c r="J24" s="199">
        <f t="shared" si="10"/>
        <v>0</v>
      </c>
      <c r="K24" s="29" t="e">
        <f t="shared" si="11"/>
        <v>#REF!</v>
      </c>
      <c r="L24" t="s">
        <v>336</v>
      </c>
      <c r="M24" t="s">
        <v>393</v>
      </c>
      <c r="N24" s="21" t="s">
        <v>26</v>
      </c>
      <c r="O24" s="165" t="s">
        <v>44</v>
      </c>
      <c r="P24" t="s">
        <v>100</v>
      </c>
      <c r="Q24" s="21" t="s">
        <v>248</v>
      </c>
      <c r="R24" s="165" t="s">
        <v>2</v>
      </c>
      <c r="S24" t="s">
        <v>147</v>
      </c>
      <c r="T24" s="165"/>
      <c r="U24" s="175"/>
      <c r="V24" s="175"/>
      <c r="W24" s="165" t="s">
        <v>3</v>
      </c>
      <c r="X24" s="175" t="s">
        <v>11</v>
      </c>
      <c r="Y24" s="165" t="s">
        <v>0</v>
      </c>
      <c r="Z24" s="175" t="s">
        <v>11</v>
      </c>
      <c r="AA24" s="165" t="s">
        <v>20</v>
      </c>
      <c r="AB24" s="175" t="s">
        <v>11</v>
      </c>
      <c r="AC24" s="24" t="s">
        <v>279</v>
      </c>
      <c r="AD24" s="175" t="s">
        <v>11</v>
      </c>
      <c r="AE24" s="168" t="s">
        <v>361</v>
      </c>
      <c r="AF24" s="171" t="s">
        <v>11</v>
      </c>
      <c r="AG24" s="165" t="s">
        <v>4</v>
      </c>
      <c r="AH24" s="175" t="s">
        <v>11</v>
      </c>
      <c r="AI24" s="165" t="s">
        <v>5</v>
      </c>
      <c r="AJ24" t="s">
        <v>190</v>
      </c>
      <c r="AK24" s="24" t="s">
        <v>43</v>
      </c>
      <c r="AL24" s="171" t="s">
        <v>11</v>
      </c>
      <c r="AM24" s="165" t="s">
        <v>208</v>
      </c>
      <c r="AN24" t="s">
        <v>297</v>
      </c>
      <c r="AO24" s="165" t="s">
        <v>247</v>
      </c>
      <c r="AP24" s="167" t="s">
        <v>11</v>
      </c>
      <c r="AQ24" s="165" t="s">
        <v>7</v>
      </c>
      <c r="AR24" s="171" t="s">
        <v>11</v>
      </c>
      <c r="AS24" s="25" t="s">
        <v>49</v>
      </c>
      <c r="AT24" t="s">
        <v>332</v>
      </c>
      <c r="AU24" s="21" t="s">
        <v>25</v>
      </c>
      <c r="AV24" s="25" t="s">
        <v>46</v>
      </c>
      <c r="AW24" s="173" t="s">
        <v>11</v>
      </c>
      <c r="AX24" s="26" t="s">
        <v>8</v>
      </c>
      <c r="AY24" s="167" t="s">
        <v>11</v>
      </c>
      <c r="AZ24" s="26" t="s">
        <v>10</v>
      </c>
      <c r="BA24" s="167" t="s">
        <v>11</v>
      </c>
      <c r="BB24" s="24" t="s">
        <v>47</v>
      </c>
      <c r="BC24" s="167" t="s">
        <v>11</v>
      </c>
      <c r="BD24" s="175" t="s">
        <v>11</v>
      </c>
    </row>
    <row r="25" spans="1:56" x14ac:dyDescent="0.25">
      <c r="A25" s="161"/>
      <c r="B25" s="29">
        <f t="shared" si="3"/>
        <v>0</v>
      </c>
      <c r="C25" s="30">
        <f t="shared" si="4"/>
        <v>0</v>
      </c>
      <c r="D25" s="162">
        <f t="shared" si="5"/>
        <v>0</v>
      </c>
      <c r="E25" s="28">
        <f t="shared" si="12"/>
        <v>0</v>
      </c>
      <c r="F25" s="184">
        <f t="shared" si="6"/>
        <v>0</v>
      </c>
      <c r="G25" s="163">
        <f t="shared" si="7"/>
        <v>0</v>
      </c>
      <c r="H25" s="27">
        <f t="shared" si="8"/>
        <v>0</v>
      </c>
      <c r="I25" s="197">
        <f t="shared" si="9"/>
        <v>0</v>
      </c>
      <c r="J25" s="199">
        <f t="shared" si="10"/>
        <v>0</v>
      </c>
      <c r="K25" s="29" t="e">
        <f t="shared" si="11"/>
        <v>#REF!</v>
      </c>
      <c r="L25" t="s">
        <v>336</v>
      </c>
      <c r="M25" t="s">
        <v>350</v>
      </c>
      <c r="N25" s="21" t="s">
        <v>26</v>
      </c>
      <c r="O25" s="165" t="s">
        <v>44</v>
      </c>
      <c r="P25" t="s">
        <v>299</v>
      </c>
      <c r="Q25" t="s">
        <v>51</v>
      </c>
      <c r="R25" s="165" t="s">
        <v>2</v>
      </c>
      <c r="S25" t="s">
        <v>239</v>
      </c>
      <c r="T25" s="165"/>
      <c r="U25" s="175"/>
      <c r="V25" s="175"/>
      <c r="W25" s="165" t="s">
        <v>3</v>
      </c>
      <c r="X25" s="175" t="s">
        <v>11</v>
      </c>
      <c r="Y25" s="165" t="s">
        <v>0</v>
      </c>
      <c r="Z25" s="175" t="s">
        <v>11</v>
      </c>
      <c r="AA25" s="165" t="s">
        <v>20</v>
      </c>
      <c r="AB25" s="175" t="s">
        <v>11</v>
      </c>
      <c r="AC25" s="24" t="s">
        <v>279</v>
      </c>
      <c r="AD25" s="175" t="s">
        <v>11</v>
      </c>
      <c r="AE25" s="168" t="s">
        <v>361</v>
      </c>
      <c r="AF25" s="171" t="s">
        <v>11</v>
      </c>
      <c r="AG25" s="165" t="s">
        <v>4</v>
      </c>
      <c r="AH25" s="175" t="s">
        <v>11</v>
      </c>
      <c r="AI25" s="165" t="s">
        <v>5</v>
      </c>
      <c r="AJ25" t="s">
        <v>191</v>
      </c>
      <c r="AK25" s="24" t="s">
        <v>43</v>
      </c>
      <c r="AL25" s="171" t="s">
        <v>11</v>
      </c>
      <c r="AM25" s="165" t="s">
        <v>208</v>
      </c>
      <c r="AN25" t="s">
        <v>298</v>
      </c>
      <c r="AO25" s="165" t="s">
        <v>247</v>
      </c>
      <c r="AP25" s="167" t="s">
        <v>11</v>
      </c>
      <c r="AQ25" s="165" t="s">
        <v>7</v>
      </c>
      <c r="AR25" s="171" t="s">
        <v>11</v>
      </c>
      <c r="AS25" s="25" t="s">
        <v>49</v>
      </c>
      <c r="AT25" t="s">
        <v>144</v>
      </c>
      <c r="AU25" s="21" t="s">
        <v>25</v>
      </c>
      <c r="AV25" s="25" t="s">
        <v>46</v>
      </c>
      <c r="AW25" s="173" t="s">
        <v>11</v>
      </c>
      <c r="AX25" s="26" t="s">
        <v>8</v>
      </c>
      <c r="AY25" s="167" t="s">
        <v>11</v>
      </c>
      <c r="AZ25" s="26" t="s">
        <v>10</v>
      </c>
      <c r="BA25" s="167" t="s">
        <v>11</v>
      </c>
      <c r="BB25" s="24" t="s">
        <v>47</v>
      </c>
      <c r="BC25" s="167" t="s">
        <v>11</v>
      </c>
      <c r="BD25" s="175" t="s">
        <v>11</v>
      </c>
    </row>
    <row r="26" spans="1:56" x14ac:dyDescent="0.25">
      <c r="A26" s="161"/>
      <c r="B26" s="29">
        <f t="shared" si="3"/>
        <v>0</v>
      </c>
      <c r="C26" s="30">
        <f t="shared" si="4"/>
        <v>0</v>
      </c>
      <c r="D26" s="162">
        <f t="shared" si="5"/>
        <v>0</v>
      </c>
      <c r="E26" s="28">
        <f t="shared" si="12"/>
        <v>0</v>
      </c>
      <c r="F26" s="184">
        <f t="shared" si="6"/>
        <v>0</v>
      </c>
      <c r="G26" s="163">
        <f t="shared" si="7"/>
        <v>0</v>
      </c>
      <c r="H26" s="27">
        <f t="shared" si="8"/>
        <v>0</v>
      </c>
      <c r="I26" s="197">
        <f t="shared" si="9"/>
        <v>0</v>
      </c>
      <c r="J26" s="199">
        <f t="shared" si="10"/>
        <v>0</v>
      </c>
      <c r="K26" s="29" t="e">
        <f t="shared" si="11"/>
        <v>#REF!</v>
      </c>
      <c r="L26" t="s">
        <v>336</v>
      </c>
      <c r="M26" t="s">
        <v>105</v>
      </c>
      <c r="N26" s="21" t="s">
        <v>197</v>
      </c>
      <c r="O26" s="165" t="s">
        <v>44</v>
      </c>
      <c r="P26" t="s">
        <v>103</v>
      </c>
      <c r="Q26" t="s">
        <v>51</v>
      </c>
      <c r="R26" s="165" t="s">
        <v>2</v>
      </c>
      <c r="S26" t="s">
        <v>240</v>
      </c>
      <c r="T26" s="165"/>
      <c r="U26" s="175"/>
      <c r="V26" s="175"/>
      <c r="W26" s="165" t="s">
        <v>3</v>
      </c>
      <c r="X26" s="175" t="s">
        <v>11</v>
      </c>
      <c r="Y26" s="165" t="s">
        <v>0</v>
      </c>
      <c r="Z26" s="175" t="s">
        <v>11</v>
      </c>
      <c r="AA26" s="165" t="s">
        <v>20</v>
      </c>
      <c r="AB26" s="175" t="s">
        <v>11</v>
      </c>
      <c r="AC26" s="24" t="s">
        <v>279</v>
      </c>
      <c r="AD26" s="175" t="s">
        <v>11</v>
      </c>
      <c r="AE26" s="168" t="s">
        <v>361</v>
      </c>
      <c r="AF26" s="171" t="s">
        <v>11</v>
      </c>
      <c r="AG26" s="165" t="s">
        <v>4</v>
      </c>
      <c r="AH26" s="175" t="s">
        <v>11</v>
      </c>
      <c r="AI26" s="165" t="s">
        <v>5</v>
      </c>
      <c r="AJ26" t="s">
        <v>394</v>
      </c>
      <c r="AK26" s="24" t="s">
        <v>43</v>
      </c>
      <c r="AL26" s="171" t="s">
        <v>11</v>
      </c>
      <c r="AM26" s="165" t="s">
        <v>208</v>
      </c>
      <c r="AN26" t="s">
        <v>300</v>
      </c>
      <c r="AO26" s="165" t="s">
        <v>247</v>
      </c>
      <c r="AP26" s="167" t="s">
        <v>11</v>
      </c>
      <c r="AQ26" s="165" t="s">
        <v>7</v>
      </c>
      <c r="AR26" s="171" t="s">
        <v>11</v>
      </c>
      <c r="AS26" s="25" t="s">
        <v>49</v>
      </c>
      <c r="AT26" t="s">
        <v>145</v>
      </c>
      <c r="AU26" s="21" t="s">
        <v>25</v>
      </c>
      <c r="AV26" s="25" t="s">
        <v>46</v>
      </c>
      <c r="AW26" s="173" t="s">
        <v>11</v>
      </c>
      <c r="AX26" s="26" t="s">
        <v>8</v>
      </c>
      <c r="AY26" s="167" t="s">
        <v>11</v>
      </c>
      <c r="AZ26" s="26" t="s">
        <v>10</v>
      </c>
      <c r="BA26" s="167" t="s">
        <v>11</v>
      </c>
      <c r="BB26" s="24" t="s">
        <v>47</v>
      </c>
      <c r="BC26" s="167" t="s">
        <v>11</v>
      </c>
      <c r="BD26" s="175" t="s">
        <v>11</v>
      </c>
    </row>
    <row r="27" spans="1:56" x14ac:dyDescent="0.25">
      <c r="A27" s="161"/>
      <c r="B27" s="29">
        <f t="shared" si="3"/>
        <v>0</v>
      </c>
      <c r="C27" s="30">
        <f t="shared" si="4"/>
        <v>0</v>
      </c>
      <c r="D27" s="162">
        <f t="shared" si="5"/>
        <v>0</v>
      </c>
      <c r="E27" s="28">
        <f t="shared" si="12"/>
        <v>0</v>
      </c>
      <c r="F27" s="184">
        <f t="shared" si="6"/>
        <v>0</v>
      </c>
      <c r="G27" s="163">
        <f t="shared" si="7"/>
        <v>0</v>
      </c>
      <c r="H27" s="27">
        <f t="shared" si="8"/>
        <v>0</v>
      </c>
      <c r="I27" s="197">
        <f t="shared" si="9"/>
        <v>0</v>
      </c>
      <c r="J27" s="199">
        <f t="shared" si="10"/>
        <v>0</v>
      </c>
      <c r="K27" s="29" t="e">
        <f t="shared" si="11"/>
        <v>#REF!</v>
      </c>
      <c r="L27" t="s">
        <v>336</v>
      </c>
      <c r="M27" t="s">
        <v>351</v>
      </c>
      <c r="N27" s="21" t="s">
        <v>197</v>
      </c>
      <c r="O27" s="165" t="s">
        <v>44</v>
      </c>
      <c r="P27" t="s">
        <v>106</v>
      </c>
      <c r="Q27" s="21" t="s">
        <v>91</v>
      </c>
      <c r="R27" s="165" t="s">
        <v>2</v>
      </c>
      <c r="S27" t="s">
        <v>149</v>
      </c>
      <c r="T27" s="165"/>
      <c r="U27" s="175"/>
      <c r="V27" s="175"/>
      <c r="W27" s="165" t="s">
        <v>3</v>
      </c>
      <c r="X27" s="175" t="s">
        <v>11</v>
      </c>
      <c r="Y27" s="165" t="s">
        <v>0</v>
      </c>
      <c r="Z27" s="175" t="s">
        <v>11</v>
      </c>
      <c r="AA27" s="165" t="s">
        <v>20</v>
      </c>
      <c r="AB27" s="175" t="s">
        <v>11</v>
      </c>
      <c r="AC27" s="24" t="s">
        <v>279</v>
      </c>
      <c r="AD27" s="175" t="s">
        <v>11</v>
      </c>
      <c r="AE27" s="168" t="s">
        <v>361</v>
      </c>
      <c r="AF27" s="171" t="s">
        <v>11</v>
      </c>
      <c r="AG27" s="165" t="s">
        <v>4</v>
      </c>
      <c r="AH27" s="175" t="s">
        <v>11</v>
      </c>
      <c r="AI27" s="165" t="s">
        <v>5</v>
      </c>
      <c r="AJ27" t="s">
        <v>395</v>
      </c>
      <c r="AK27" s="24" t="s">
        <v>43</v>
      </c>
      <c r="AL27" s="171" t="s">
        <v>11</v>
      </c>
      <c r="AM27" s="165" t="s">
        <v>208</v>
      </c>
      <c r="AN27" s="164" t="s">
        <v>11</v>
      </c>
      <c r="AO27" s="165" t="s">
        <v>247</v>
      </c>
      <c r="AP27" s="167" t="s">
        <v>11</v>
      </c>
      <c r="AQ27" s="165" t="s">
        <v>7</v>
      </c>
      <c r="AR27" s="171" t="s">
        <v>11</v>
      </c>
      <c r="AS27" s="25" t="s">
        <v>49</v>
      </c>
      <c r="AT27" t="s">
        <v>319</v>
      </c>
      <c r="AU27" s="21" t="s">
        <v>25</v>
      </c>
      <c r="AV27" s="25" t="s">
        <v>46</v>
      </c>
      <c r="AW27" s="173" t="s">
        <v>11</v>
      </c>
      <c r="AX27" s="26" t="s">
        <v>8</v>
      </c>
      <c r="AY27" s="167" t="s">
        <v>11</v>
      </c>
      <c r="AZ27" s="26" t="s">
        <v>10</v>
      </c>
      <c r="BA27" s="167" t="s">
        <v>11</v>
      </c>
      <c r="BB27" s="24" t="s">
        <v>47</v>
      </c>
      <c r="BC27" s="167" t="s">
        <v>11</v>
      </c>
      <c r="BD27" s="175" t="s">
        <v>11</v>
      </c>
    </row>
    <row r="28" spans="1:56" x14ac:dyDescent="0.25">
      <c r="A28" s="161"/>
      <c r="B28" s="29">
        <f t="shared" si="3"/>
        <v>0</v>
      </c>
      <c r="C28" s="30">
        <f t="shared" si="4"/>
        <v>0</v>
      </c>
      <c r="D28" s="162">
        <f t="shared" si="5"/>
        <v>0</v>
      </c>
      <c r="E28" s="28">
        <f t="shared" si="12"/>
        <v>0</v>
      </c>
      <c r="F28" s="184">
        <f t="shared" si="6"/>
        <v>0</v>
      </c>
      <c r="G28" s="163">
        <f t="shared" si="7"/>
        <v>0</v>
      </c>
      <c r="H28" s="27">
        <f t="shared" si="8"/>
        <v>0</v>
      </c>
      <c r="I28" s="197">
        <f t="shared" si="9"/>
        <v>0</v>
      </c>
      <c r="J28" s="199">
        <f t="shared" si="10"/>
        <v>0</v>
      </c>
      <c r="K28" s="29" t="e">
        <f t="shared" si="11"/>
        <v>#REF!</v>
      </c>
      <c r="L28" t="s">
        <v>336</v>
      </c>
      <c r="M28" t="s">
        <v>352</v>
      </c>
      <c r="N28" s="21" t="s">
        <v>26</v>
      </c>
      <c r="O28" s="165" t="s">
        <v>44</v>
      </c>
      <c r="P28" t="s">
        <v>107</v>
      </c>
      <c r="Q28" s="21" t="s">
        <v>91</v>
      </c>
      <c r="R28" s="165" t="s">
        <v>2</v>
      </c>
      <c r="S28" t="s">
        <v>241</v>
      </c>
      <c r="T28" s="165"/>
      <c r="U28" s="175"/>
      <c r="V28" s="175"/>
      <c r="W28" s="165" t="s">
        <v>3</v>
      </c>
      <c r="X28" s="175" t="s">
        <v>11</v>
      </c>
      <c r="Y28" s="165" t="s">
        <v>0</v>
      </c>
      <c r="Z28" s="175" t="s">
        <v>11</v>
      </c>
      <c r="AA28" s="165" t="s">
        <v>20</v>
      </c>
      <c r="AB28" s="175" t="s">
        <v>11</v>
      </c>
      <c r="AC28" s="24" t="s">
        <v>279</v>
      </c>
      <c r="AD28" s="175" t="s">
        <v>11</v>
      </c>
      <c r="AE28" s="168" t="s">
        <v>361</v>
      </c>
      <c r="AF28" s="171" t="s">
        <v>11</v>
      </c>
      <c r="AG28" s="165" t="s">
        <v>4</v>
      </c>
      <c r="AH28" s="175" t="s">
        <v>11</v>
      </c>
      <c r="AI28" s="165" t="s">
        <v>5</v>
      </c>
      <c r="AJ28" t="s">
        <v>396</v>
      </c>
      <c r="AK28" s="24" t="s">
        <v>43</v>
      </c>
      <c r="AL28" s="171" t="s">
        <v>11</v>
      </c>
      <c r="AM28" s="165" t="s">
        <v>208</v>
      </c>
      <c r="AN28" s="164" t="s">
        <v>11</v>
      </c>
      <c r="AO28" s="165" t="s">
        <v>247</v>
      </c>
      <c r="AP28" s="167" t="s">
        <v>11</v>
      </c>
      <c r="AQ28" s="165" t="s">
        <v>7</v>
      </c>
      <c r="AR28" s="171" t="s">
        <v>11</v>
      </c>
      <c r="AS28" s="25" t="s">
        <v>49</v>
      </c>
      <c r="AT28" t="s">
        <v>146</v>
      </c>
      <c r="AU28" s="21" t="s">
        <v>25</v>
      </c>
      <c r="AV28" s="25" t="s">
        <v>46</v>
      </c>
      <c r="AW28" s="173" t="s">
        <v>11</v>
      </c>
      <c r="AX28" s="26" t="s">
        <v>8</v>
      </c>
      <c r="AY28" s="167" t="s">
        <v>11</v>
      </c>
      <c r="AZ28" s="26" t="s">
        <v>10</v>
      </c>
      <c r="BA28" s="167" t="s">
        <v>11</v>
      </c>
      <c r="BB28" s="24" t="s">
        <v>47</v>
      </c>
      <c r="BC28" s="167" t="s">
        <v>11</v>
      </c>
      <c r="BD28" s="175" t="s">
        <v>11</v>
      </c>
    </row>
    <row r="29" spans="1:56" x14ac:dyDescent="0.25">
      <c r="A29" s="161"/>
      <c r="B29" s="29">
        <f t="shared" si="3"/>
        <v>0</v>
      </c>
      <c r="C29" s="30">
        <f t="shared" si="4"/>
        <v>0</v>
      </c>
      <c r="D29" s="162">
        <f t="shared" si="5"/>
        <v>0</v>
      </c>
      <c r="E29" s="28">
        <f t="shared" si="12"/>
        <v>0</v>
      </c>
      <c r="F29" s="184">
        <f t="shared" si="6"/>
        <v>0</v>
      </c>
      <c r="G29" s="163">
        <f t="shared" si="7"/>
        <v>0</v>
      </c>
      <c r="H29" s="27">
        <f t="shared" si="8"/>
        <v>0</v>
      </c>
      <c r="I29" s="197">
        <f t="shared" si="9"/>
        <v>0</v>
      </c>
      <c r="J29" s="199">
        <f t="shared" si="10"/>
        <v>0</v>
      </c>
      <c r="K29" s="29" t="e">
        <f t="shared" si="11"/>
        <v>#REF!</v>
      </c>
      <c r="L29" t="s">
        <v>336</v>
      </c>
      <c r="M29" t="s">
        <v>353</v>
      </c>
      <c r="N29" s="21" t="s">
        <v>26</v>
      </c>
      <c r="O29" s="165" t="s">
        <v>44</v>
      </c>
      <c r="P29" t="s">
        <v>108</v>
      </c>
      <c r="Q29" t="s">
        <v>51</v>
      </c>
      <c r="R29" s="165" t="s">
        <v>2</v>
      </c>
      <c r="S29" s="175" t="s">
        <v>11</v>
      </c>
      <c r="T29" s="165"/>
      <c r="U29" s="175"/>
      <c r="V29" s="175"/>
      <c r="W29" s="165" t="s">
        <v>3</v>
      </c>
      <c r="X29" s="175" t="s">
        <v>11</v>
      </c>
      <c r="Y29" s="165" t="s">
        <v>0</v>
      </c>
      <c r="Z29" s="175" t="s">
        <v>11</v>
      </c>
      <c r="AA29" s="165" t="s">
        <v>20</v>
      </c>
      <c r="AB29" s="175" t="s">
        <v>11</v>
      </c>
      <c r="AC29" s="24" t="s">
        <v>279</v>
      </c>
      <c r="AD29" s="175" t="s">
        <v>11</v>
      </c>
      <c r="AE29" s="168" t="s">
        <v>361</v>
      </c>
      <c r="AF29" s="171" t="s">
        <v>11</v>
      </c>
      <c r="AG29" s="165" t="s">
        <v>4</v>
      </c>
      <c r="AH29" s="175" t="s">
        <v>11</v>
      </c>
      <c r="AI29" s="165" t="s">
        <v>5</v>
      </c>
      <c r="AJ29" t="s">
        <v>397</v>
      </c>
      <c r="AK29" s="24" t="s">
        <v>43</v>
      </c>
      <c r="AL29" s="171" t="s">
        <v>11</v>
      </c>
      <c r="AM29" s="165" t="s">
        <v>208</v>
      </c>
      <c r="AN29" s="164" t="s">
        <v>11</v>
      </c>
      <c r="AO29" s="165" t="s">
        <v>247</v>
      </c>
      <c r="AP29" s="167" t="s">
        <v>11</v>
      </c>
      <c r="AQ29" s="165" t="s">
        <v>7</v>
      </c>
      <c r="AR29" s="171" t="s">
        <v>11</v>
      </c>
      <c r="AS29" s="25" t="s">
        <v>49</v>
      </c>
      <c r="AT29" t="s">
        <v>333</v>
      </c>
      <c r="AU29" s="21" t="s">
        <v>25</v>
      </c>
      <c r="AV29" s="25" t="s">
        <v>46</v>
      </c>
      <c r="AW29" s="173" t="s">
        <v>11</v>
      </c>
      <c r="AX29" s="26" t="s">
        <v>8</v>
      </c>
      <c r="AY29" s="167" t="s">
        <v>11</v>
      </c>
      <c r="AZ29" s="26" t="s">
        <v>10</v>
      </c>
      <c r="BA29" s="167" t="s">
        <v>11</v>
      </c>
      <c r="BB29" s="24" t="s">
        <v>47</v>
      </c>
      <c r="BC29" s="167" t="s">
        <v>11</v>
      </c>
      <c r="BD29" s="175" t="s">
        <v>11</v>
      </c>
    </row>
    <row r="30" spans="1:56" x14ac:dyDescent="0.25">
      <c r="A30" s="161"/>
      <c r="B30" s="29">
        <f t="shared" si="3"/>
        <v>0</v>
      </c>
      <c r="C30" s="30">
        <f t="shared" si="4"/>
        <v>0</v>
      </c>
      <c r="D30" s="162">
        <f t="shared" si="5"/>
        <v>0</v>
      </c>
      <c r="E30" s="28">
        <f t="shared" si="12"/>
        <v>0</v>
      </c>
      <c r="F30" s="184">
        <f t="shared" si="6"/>
        <v>0</v>
      </c>
      <c r="G30" s="163">
        <f t="shared" si="7"/>
        <v>0</v>
      </c>
      <c r="H30" s="27">
        <f t="shared" si="8"/>
        <v>0</v>
      </c>
      <c r="I30" s="197">
        <f t="shared" si="9"/>
        <v>0</v>
      </c>
      <c r="J30" s="199">
        <f t="shared" si="10"/>
        <v>0</v>
      </c>
      <c r="K30" s="29" t="e">
        <f t="shared" si="11"/>
        <v>#REF!</v>
      </c>
      <c r="L30" t="s">
        <v>336</v>
      </c>
      <c r="M30" t="s">
        <v>137</v>
      </c>
      <c r="N30" s="21" t="s">
        <v>197</v>
      </c>
      <c r="O30" s="165" t="s">
        <v>44</v>
      </c>
      <c r="P30" t="s">
        <v>244</v>
      </c>
      <c r="Q30" s="21" t="s">
        <v>91</v>
      </c>
      <c r="R30" s="165" t="s">
        <v>2</v>
      </c>
      <c r="S30" s="175" t="s">
        <v>11</v>
      </c>
      <c r="T30" s="165"/>
      <c r="U30" s="175"/>
      <c r="V30" s="175"/>
      <c r="W30" s="165" t="s">
        <v>3</v>
      </c>
      <c r="X30" s="175" t="s">
        <v>11</v>
      </c>
      <c r="Y30" s="165" t="s">
        <v>0</v>
      </c>
      <c r="Z30" s="175" t="s">
        <v>11</v>
      </c>
      <c r="AA30" s="165" t="s">
        <v>20</v>
      </c>
      <c r="AB30" s="175" t="s">
        <v>11</v>
      </c>
      <c r="AC30" s="24" t="s">
        <v>279</v>
      </c>
      <c r="AD30" s="175" t="s">
        <v>11</v>
      </c>
      <c r="AE30" s="168" t="s">
        <v>361</v>
      </c>
      <c r="AF30" s="171" t="s">
        <v>11</v>
      </c>
      <c r="AG30" s="165" t="s">
        <v>4</v>
      </c>
      <c r="AH30" s="175" t="s">
        <v>11</v>
      </c>
      <c r="AI30" s="165" t="s">
        <v>5</v>
      </c>
      <c r="AJ30" t="s">
        <v>87</v>
      </c>
      <c r="AK30" s="24" t="s">
        <v>43</v>
      </c>
      <c r="AL30" s="171" t="s">
        <v>11</v>
      </c>
      <c r="AM30" s="165" t="s">
        <v>208</v>
      </c>
      <c r="AN30" s="164" t="s">
        <v>11</v>
      </c>
      <c r="AO30" s="165" t="s">
        <v>247</v>
      </c>
      <c r="AP30" s="167" t="s">
        <v>11</v>
      </c>
      <c r="AQ30" s="165" t="s">
        <v>7</v>
      </c>
      <c r="AR30" s="171" t="s">
        <v>11</v>
      </c>
      <c r="AS30" s="25" t="s">
        <v>49</v>
      </c>
      <c r="AT30" t="s">
        <v>301</v>
      </c>
      <c r="AU30" s="21" t="s">
        <v>248</v>
      </c>
      <c r="AV30" s="25" t="s">
        <v>46</v>
      </c>
      <c r="AW30" s="173" t="s">
        <v>11</v>
      </c>
      <c r="AX30" s="26" t="s">
        <v>8</v>
      </c>
      <c r="AY30" s="167" t="s">
        <v>11</v>
      </c>
      <c r="AZ30" s="26" t="s">
        <v>10</v>
      </c>
      <c r="BA30" s="167" t="s">
        <v>11</v>
      </c>
      <c r="BB30" s="24" t="s">
        <v>47</v>
      </c>
      <c r="BC30" s="167" t="s">
        <v>11</v>
      </c>
      <c r="BD30" s="175" t="s">
        <v>11</v>
      </c>
    </row>
    <row r="31" spans="1:56" x14ac:dyDescent="0.25">
      <c r="A31" s="161"/>
      <c r="B31" s="29">
        <f t="shared" si="3"/>
        <v>0</v>
      </c>
      <c r="C31" s="30">
        <f t="shared" si="4"/>
        <v>0</v>
      </c>
      <c r="D31" s="162">
        <f t="shared" si="5"/>
        <v>0</v>
      </c>
      <c r="E31" s="28">
        <f t="shared" si="12"/>
        <v>0</v>
      </c>
      <c r="F31" s="184">
        <f t="shared" si="6"/>
        <v>0</v>
      </c>
      <c r="G31" s="163">
        <f t="shared" si="7"/>
        <v>0</v>
      </c>
      <c r="H31" s="27">
        <f t="shared" si="8"/>
        <v>0</v>
      </c>
      <c r="I31" s="197">
        <f t="shared" si="9"/>
        <v>0</v>
      </c>
      <c r="J31" s="199">
        <f t="shared" si="10"/>
        <v>0</v>
      </c>
      <c r="K31" s="29" t="e">
        <f t="shared" si="11"/>
        <v>#REF!</v>
      </c>
      <c r="L31" t="s">
        <v>336</v>
      </c>
      <c r="M31" t="s">
        <v>112</v>
      </c>
      <c r="N31" s="21" t="s">
        <v>197</v>
      </c>
      <c r="O31" s="165" t="s">
        <v>44</v>
      </c>
      <c r="P31" t="s">
        <v>302</v>
      </c>
      <c r="Q31" s="21" t="s">
        <v>91</v>
      </c>
      <c r="R31" s="165" t="s">
        <v>2</v>
      </c>
      <c r="S31" s="175" t="s">
        <v>11</v>
      </c>
      <c r="T31" s="165"/>
      <c r="U31" s="175"/>
      <c r="V31" s="175"/>
      <c r="W31" s="165" t="s">
        <v>3</v>
      </c>
      <c r="X31" s="175" t="s">
        <v>11</v>
      </c>
      <c r="Y31" s="165" t="s">
        <v>0</v>
      </c>
      <c r="Z31" s="175" t="s">
        <v>11</v>
      </c>
      <c r="AA31" s="165" t="s">
        <v>20</v>
      </c>
      <c r="AB31" s="175" t="s">
        <v>11</v>
      </c>
      <c r="AC31" s="24" t="s">
        <v>279</v>
      </c>
      <c r="AD31" s="175" t="s">
        <v>11</v>
      </c>
      <c r="AE31" s="168" t="s">
        <v>361</v>
      </c>
      <c r="AF31" s="171" t="s">
        <v>11</v>
      </c>
      <c r="AG31" s="165" t="s">
        <v>4</v>
      </c>
      <c r="AH31" s="175" t="s">
        <v>11</v>
      </c>
      <c r="AI31" s="165" t="s">
        <v>5</v>
      </c>
      <c r="AJ31" t="s">
        <v>237</v>
      </c>
      <c r="AK31" s="24" t="s">
        <v>43</v>
      </c>
      <c r="AL31" s="171" t="s">
        <v>11</v>
      </c>
      <c r="AM31" s="165" t="s">
        <v>208</v>
      </c>
      <c r="AN31" s="164" t="s">
        <v>11</v>
      </c>
      <c r="AO31" s="165" t="s">
        <v>247</v>
      </c>
      <c r="AP31" s="167" t="s">
        <v>11</v>
      </c>
      <c r="AQ31" s="165" t="s">
        <v>7</v>
      </c>
      <c r="AR31" s="171" t="s">
        <v>11</v>
      </c>
      <c r="AS31" s="25" t="s">
        <v>49</v>
      </c>
      <c r="AT31" t="s">
        <v>148</v>
      </c>
      <c r="AU31" s="21" t="s">
        <v>25</v>
      </c>
      <c r="AV31" s="25" t="s">
        <v>46</v>
      </c>
      <c r="AW31" s="173" t="s">
        <v>11</v>
      </c>
      <c r="AX31" s="26" t="s">
        <v>8</v>
      </c>
      <c r="AY31" s="167" t="s">
        <v>11</v>
      </c>
      <c r="AZ31" s="26" t="s">
        <v>10</v>
      </c>
      <c r="BA31" s="167" t="s">
        <v>11</v>
      </c>
      <c r="BB31" s="24" t="s">
        <v>47</v>
      </c>
      <c r="BC31" s="167" t="s">
        <v>11</v>
      </c>
      <c r="BD31" s="175" t="s">
        <v>11</v>
      </c>
    </row>
    <row r="32" spans="1:56" x14ac:dyDescent="0.25">
      <c r="A32" s="161"/>
      <c r="B32" s="29">
        <f t="shared" si="3"/>
        <v>0</v>
      </c>
      <c r="C32" s="30">
        <f t="shared" si="4"/>
        <v>0</v>
      </c>
      <c r="D32" s="162">
        <f t="shared" si="5"/>
        <v>0</v>
      </c>
      <c r="E32" s="28">
        <f t="shared" si="12"/>
        <v>0</v>
      </c>
      <c r="F32" s="184">
        <f t="shared" si="6"/>
        <v>0</v>
      </c>
      <c r="G32" s="163">
        <f t="shared" si="7"/>
        <v>0</v>
      </c>
      <c r="H32" s="27">
        <f t="shared" si="8"/>
        <v>0</v>
      </c>
      <c r="I32" s="197">
        <f t="shared" si="9"/>
        <v>0</v>
      </c>
      <c r="J32" s="199">
        <f t="shared" si="10"/>
        <v>0</v>
      </c>
      <c r="K32" s="29" t="e">
        <f t="shared" si="11"/>
        <v>#REF!</v>
      </c>
      <c r="L32" t="s">
        <v>336</v>
      </c>
      <c r="M32" t="s">
        <v>138</v>
      </c>
      <c r="N32" s="21" t="s">
        <v>197</v>
      </c>
      <c r="O32" s="165" t="s">
        <v>44</v>
      </c>
      <c r="P32" t="s">
        <v>109</v>
      </c>
      <c r="Q32" s="21" t="s">
        <v>62</v>
      </c>
      <c r="R32" s="165" t="s">
        <v>2</v>
      </c>
      <c r="S32" s="175" t="s">
        <v>11</v>
      </c>
      <c r="T32" s="165"/>
      <c r="U32" s="175"/>
      <c r="V32" s="175"/>
      <c r="W32" s="165" t="s">
        <v>3</v>
      </c>
      <c r="X32" s="175" t="s">
        <v>11</v>
      </c>
      <c r="Y32" s="165" t="s">
        <v>0</v>
      </c>
      <c r="Z32" s="175" t="s">
        <v>11</v>
      </c>
      <c r="AA32" s="165" t="s">
        <v>20</v>
      </c>
      <c r="AB32" s="175" t="s">
        <v>11</v>
      </c>
      <c r="AC32" s="24" t="s">
        <v>279</v>
      </c>
      <c r="AD32" s="175" t="s">
        <v>11</v>
      </c>
      <c r="AE32" s="168" t="s">
        <v>361</v>
      </c>
      <c r="AF32" s="171" t="s">
        <v>11</v>
      </c>
      <c r="AG32" s="165" t="s">
        <v>4</v>
      </c>
      <c r="AH32" s="175" t="s">
        <v>11</v>
      </c>
      <c r="AI32" s="165" t="s">
        <v>5</v>
      </c>
      <c r="AJ32" t="s">
        <v>309</v>
      </c>
      <c r="AK32" s="24" t="s">
        <v>43</v>
      </c>
      <c r="AL32" s="171" t="s">
        <v>11</v>
      </c>
      <c r="AM32" s="165" t="s">
        <v>208</v>
      </c>
      <c r="AN32" s="164" t="s">
        <v>11</v>
      </c>
      <c r="AO32" s="165" t="s">
        <v>247</v>
      </c>
      <c r="AP32" s="167" t="s">
        <v>11</v>
      </c>
      <c r="AQ32" s="165" t="s">
        <v>7</v>
      </c>
      <c r="AR32" s="171" t="s">
        <v>11</v>
      </c>
      <c r="AS32" s="25" t="s">
        <v>49</v>
      </c>
      <c r="AT32" t="s">
        <v>398</v>
      </c>
      <c r="AU32" s="21" t="s">
        <v>25</v>
      </c>
      <c r="AV32" s="25" t="s">
        <v>46</v>
      </c>
      <c r="AW32" s="173" t="s">
        <v>11</v>
      </c>
      <c r="AX32" s="26" t="s">
        <v>8</v>
      </c>
      <c r="AY32" s="167" t="s">
        <v>11</v>
      </c>
      <c r="AZ32" s="26" t="s">
        <v>10</v>
      </c>
      <c r="BA32" s="167" t="s">
        <v>11</v>
      </c>
      <c r="BB32" s="24" t="s">
        <v>47</v>
      </c>
      <c r="BC32" s="167" t="s">
        <v>11</v>
      </c>
      <c r="BD32" s="175" t="s">
        <v>11</v>
      </c>
    </row>
    <row r="33" spans="1:56" x14ac:dyDescent="0.25">
      <c r="A33" s="161"/>
      <c r="B33" s="29">
        <f t="shared" si="3"/>
        <v>0</v>
      </c>
      <c r="C33" s="30">
        <f t="shared" si="4"/>
        <v>0</v>
      </c>
      <c r="D33" s="162">
        <f t="shared" si="5"/>
        <v>0</v>
      </c>
      <c r="E33" s="28">
        <f t="shared" si="12"/>
        <v>0</v>
      </c>
      <c r="F33" s="184">
        <f t="shared" si="6"/>
        <v>0</v>
      </c>
      <c r="G33" s="163">
        <f t="shared" si="7"/>
        <v>0</v>
      </c>
      <c r="H33" s="27">
        <f t="shared" si="8"/>
        <v>0</v>
      </c>
      <c r="I33" s="197">
        <f t="shared" si="9"/>
        <v>0</v>
      </c>
      <c r="J33" s="199">
        <f t="shared" si="10"/>
        <v>0</v>
      </c>
      <c r="K33" s="29" t="e">
        <f t="shared" si="11"/>
        <v>#REF!</v>
      </c>
      <c r="L33" t="s">
        <v>336</v>
      </c>
      <c r="M33" t="s">
        <v>115</v>
      </c>
      <c r="N33" s="21" t="s">
        <v>197</v>
      </c>
      <c r="O33" s="165" t="s">
        <v>44</v>
      </c>
      <c r="P33" t="s">
        <v>139</v>
      </c>
      <c r="Q33" s="21" t="s">
        <v>91</v>
      </c>
      <c r="R33" s="165" t="s">
        <v>2</v>
      </c>
      <c r="S33" s="175" t="s">
        <v>11</v>
      </c>
      <c r="T33" s="165"/>
      <c r="U33" s="175"/>
      <c r="V33" s="175"/>
      <c r="W33" s="165" t="s">
        <v>3</v>
      </c>
      <c r="X33" s="175" t="s">
        <v>11</v>
      </c>
      <c r="Y33" s="165" t="s">
        <v>0</v>
      </c>
      <c r="Z33" s="175" t="s">
        <v>11</v>
      </c>
      <c r="AA33" s="165" t="s">
        <v>20</v>
      </c>
      <c r="AB33" s="175" t="s">
        <v>11</v>
      </c>
      <c r="AC33" s="24" t="s">
        <v>279</v>
      </c>
      <c r="AD33" s="175" t="s">
        <v>11</v>
      </c>
      <c r="AE33" s="168" t="s">
        <v>361</v>
      </c>
      <c r="AF33" s="171" t="s">
        <v>11</v>
      </c>
      <c r="AG33" s="165" t="s">
        <v>4</v>
      </c>
      <c r="AH33" s="175" t="s">
        <v>11</v>
      </c>
      <c r="AI33" s="165" t="s">
        <v>5</v>
      </c>
      <c r="AJ33" t="s">
        <v>205</v>
      </c>
      <c r="AK33" s="24" t="s">
        <v>43</v>
      </c>
      <c r="AL33" s="171" t="s">
        <v>11</v>
      </c>
      <c r="AM33" s="165" t="s">
        <v>208</v>
      </c>
      <c r="AN33" s="164" t="s">
        <v>11</v>
      </c>
      <c r="AO33" s="165" t="s">
        <v>247</v>
      </c>
      <c r="AP33" s="167" t="s">
        <v>11</v>
      </c>
      <c r="AQ33" s="165" t="s">
        <v>7</v>
      </c>
      <c r="AR33" s="171" t="s">
        <v>11</v>
      </c>
      <c r="AS33" s="25" t="s">
        <v>49</v>
      </c>
      <c r="AT33" t="s">
        <v>399</v>
      </c>
      <c r="AU33" s="21" t="s">
        <v>25</v>
      </c>
      <c r="AV33" s="25" t="s">
        <v>46</v>
      </c>
      <c r="AW33" s="173" t="s">
        <v>11</v>
      </c>
      <c r="AX33" s="26" t="s">
        <v>8</v>
      </c>
      <c r="AY33" s="167" t="s">
        <v>11</v>
      </c>
      <c r="AZ33" s="26" t="s">
        <v>10</v>
      </c>
      <c r="BA33" s="167" t="s">
        <v>11</v>
      </c>
      <c r="BB33" s="24" t="s">
        <v>47</v>
      </c>
      <c r="BC33" s="167" t="s">
        <v>11</v>
      </c>
      <c r="BD33" s="175" t="s">
        <v>11</v>
      </c>
    </row>
    <row r="34" spans="1:56" x14ac:dyDescent="0.25">
      <c r="A34" s="161"/>
      <c r="B34" s="29">
        <f t="shared" si="3"/>
        <v>0</v>
      </c>
      <c r="C34" s="30">
        <f t="shared" si="4"/>
        <v>0</v>
      </c>
      <c r="D34" s="162">
        <f t="shared" si="5"/>
        <v>0</v>
      </c>
      <c r="E34" s="28">
        <f t="shared" si="12"/>
        <v>0</v>
      </c>
      <c r="F34" s="184">
        <f t="shared" si="6"/>
        <v>0</v>
      </c>
      <c r="G34" s="163">
        <f t="shared" si="7"/>
        <v>0</v>
      </c>
      <c r="H34" s="27">
        <f t="shared" si="8"/>
        <v>0</v>
      </c>
      <c r="I34" s="197">
        <f t="shared" si="9"/>
        <v>0</v>
      </c>
      <c r="J34" s="199">
        <f t="shared" si="10"/>
        <v>0</v>
      </c>
      <c r="K34" s="29" t="e">
        <f t="shared" si="11"/>
        <v>#REF!</v>
      </c>
      <c r="L34" t="s">
        <v>336</v>
      </c>
      <c r="M34" t="s">
        <v>296</v>
      </c>
      <c r="N34" s="21" t="s">
        <v>197</v>
      </c>
      <c r="O34" s="165" t="s">
        <v>44</v>
      </c>
      <c r="P34" t="s">
        <v>110</v>
      </c>
      <c r="Q34" s="21" t="s">
        <v>62</v>
      </c>
      <c r="R34" s="165" t="s">
        <v>2</v>
      </c>
      <c r="S34" s="175" t="s">
        <v>11</v>
      </c>
      <c r="T34" s="165"/>
      <c r="U34" s="175"/>
      <c r="V34" s="175"/>
      <c r="W34" s="165" t="s">
        <v>3</v>
      </c>
      <c r="X34" s="175" t="s">
        <v>11</v>
      </c>
      <c r="Y34" s="165" t="s">
        <v>0</v>
      </c>
      <c r="Z34" s="175" t="s">
        <v>11</v>
      </c>
      <c r="AA34" s="165" t="s">
        <v>20</v>
      </c>
      <c r="AB34" s="175" t="s">
        <v>11</v>
      </c>
      <c r="AC34" s="24" t="s">
        <v>279</v>
      </c>
      <c r="AD34" s="175" t="s">
        <v>11</v>
      </c>
      <c r="AE34" s="168" t="s">
        <v>361</v>
      </c>
      <c r="AF34" s="171" t="s">
        <v>11</v>
      </c>
      <c r="AG34" s="165" t="s">
        <v>4</v>
      </c>
      <c r="AH34" s="175" t="s">
        <v>11</v>
      </c>
      <c r="AI34" s="165" t="s">
        <v>5</v>
      </c>
      <c r="AJ34" t="s">
        <v>400</v>
      </c>
      <c r="AK34" s="24" t="s">
        <v>43</v>
      </c>
      <c r="AL34" s="171" t="s">
        <v>11</v>
      </c>
      <c r="AM34" s="165" t="s">
        <v>208</v>
      </c>
      <c r="AN34" s="164" t="s">
        <v>11</v>
      </c>
      <c r="AO34" s="165" t="s">
        <v>247</v>
      </c>
      <c r="AP34" s="167" t="s">
        <v>11</v>
      </c>
      <c r="AQ34" s="165" t="s">
        <v>7</v>
      </c>
      <c r="AR34" s="171" t="s">
        <v>11</v>
      </c>
      <c r="AS34" s="25" t="s">
        <v>49</v>
      </c>
      <c r="AT34" t="s">
        <v>401</v>
      </c>
      <c r="AU34" s="21" t="s">
        <v>25</v>
      </c>
      <c r="AV34" s="25" t="s">
        <v>46</v>
      </c>
      <c r="AW34" s="173" t="s">
        <v>11</v>
      </c>
      <c r="AX34" s="26" t="s">
        <v>8</v>
      </c>
      <c r="AY34" s="167" t="s">
        <v>11</v>
      </c>
      <c r="AZ34" s="26" t="s">
        <v>10</v>
      </c>
      <c r="BA34" s="167" t="s">
        <v>11</v>
      </c>
      <c r="BB34" s="24" t="s">
        <v>47</v>
      </c>
      <c r="BC34" s="167" t="s">
        <v>11</v>
      </c>
      <c r="BD34" s="175" t="s">
        <v>11</v>
      </c>
    </row>
    <row r="35" spans="1:56" x14ac:dyDescent="0.25">
      <c r="A35" s="161"/>
      <c r="B35" s="29">
        <f t="shared" si="3"/>
        <v>0</v>
      </c>
      <c r="C35" s="30">
        <f t="shared" si="4"/>
        <v>0</v>
      </c>
      <c r="D35" s="162">
        <f t="shared" si="5"/>
        <v>0</v>
      </c>
      <c r="E35" s="28">
        <f t="shared" si="12"/>
        <v>0</v>
      </c>
      <c r="F35" s="184">
        <f t="shared" si="6"/>
        <v>0</v>
      </c>
      <c r="G35" s="163">
        <f t="shared" si="7"/>
        <v>0</v>
      </c>
      <c r="H35" s="27">
        <f t="shared" si="8"/>
        <v>0</v>
      </c>
      <c r="I35" s="197">
        <f t="shared" si="9"/>
        <v>0</v>
      </c>
      <c r="J35" s="199">
        <f t="shared" si="10"/>
        <v>0</v>
      </c>
      <c r="K35" s="29" t="e">
        <f t="shared" si="11"/>
        <v>#REF!</v>
      </c>
      <c r="L35" t="s">
        <v>336</v>
      </c>
      <c r="M35" t="s">
        <v>64</v>
      </c>
      <c r="N35" s="21" t="s">
        <v>26</v>
      </c>
      <c r="O35" s="165" t="s">
        <v>44</v>
      </c>
      <c r="P35" t="s">
        <v>113</v>
      </c>
      <c r="Q35" s="21" t="s">
        <v>62</v>
      </c>
      <c r="R35" s="165" t="s">
        <v>2</v>
      </c>
      <c r="S35" s="175" t="s">
        <v>11</v>
      </c>
      <c r="T35" s="165"/>
      <c r="U35" s="175"/>
      <c r="V35" s="175"/>
      <c r="W35" s="165" t="s">
        <v>3</v>
      </c>
      <c r="X35" s="175" t="s">
        <v>11</v>
      </c>
      <c r="Y35" s="165" t="s">
        <v>0</v>
      </c>
      <c r="Z35" s="175" t="s">
        <v>11</v>
      </c>
      <c r="AA35" s="165" t="s">
        <v>20</v>
      </c>
      <c r="AB35" s="175" t="s">
        <v>11</v>
      </c>
      <c r="AC35" s="24" t="s">
        <v>279</v>
      </c>
      <c r="AD35" s="175" t="s">
        <v>11</v>
      </c>
      <c r="AE35" s="168" t="s">
        <v>361</v>
      </c>
      <c r="AF35" s="171" t="s">
        <v>11</v>
      </c>
      <c r="AG35" s="165" t="s">
        <v>4</v>
      </c>
      <c r="AH35" s="175" t="s">
        <v>11</v>
      </c>
      <c r="AI35" s="165" t="s">
        <v>5</v>
      </c>
      <c r="AJ35" t="s">
        <v>206</v>
      </c>
      <c r="AK35" s="24" t="s">
        <v>43</v>
      </c>
      <c r="AL35" s="171" t="s">
        <v>11</v>
      </c>
      <c r="AM35" s="165" t="s">
        <v>208</v>
      </c>
      <c r="AN35" s="164" t="s">
        <v>11</v>
      </c>
      <c r="AO35" s="165" t="s">
        <v>247</v>
      </c>
      <c r="AP35" s="167" t="s">
        <v>11</v>
      </c>
      <c r="AQ35" s="165" t="s">
        <v>7</v>
      </c>
      <c r="AR35" s="171" t="s">
        <v>11</v>
      </c>
      <c r="AS35" s="25" t="s">
        <v>49</v>
      </c>
      <c r="AT35" t="s">
        <v>150</v>
      </c>
      <c r="AU35" s="21" t="s">
        <v>25</v>
      </c>
      <c r="AV35" s="25" t="s">
        <v>46</v>
      </c>
      <c r="AW35" s="173" t="s">
        <v>11</v>
      </c>
      <c r="AX35" s="26" t="s">
        <v>8</v>
      </c>
      <c r="AY35" s="167" t="s">
        <v>11</v>
      </c>
      <c r="AZ35" s="26" t="s">
        <v>10</v>
      </c>
      <c r="BA35" s="167" t="s">
        <v>11</v>
      </c>
      <c r="BB35" s="24" t="s">
        <v>47</v>
      </c>
      <c r="BC35" s="167" t="s">
        <v>11</v>
      </c>
      <c r="BD35" s="175" t="s">
        <v>11</v>
      </c>
    </row>
    <row r="36" spans="1:56" x14ac:dyDescent="0.25">
      <c r="A36" s="161"/>
      <c r="B36" s="29">
        <f t="shared" si="3"/>
        <v>0</v>
      </c>
      <c r="C36" s="30">
        <f t="shared" si="4"/>
        <v>0</v>
      </c>
      <c r="D36" s="162">
        <f t="shared" si="5"/>
        <v>0</v>
      </c>
      <c r="E36" s="28">
        <f t="shared" si="12"/>
        <v>0</v>
      </c>
      <c r="F36" s="184">
        <f t="shared" si="6"/>
        <v>0</v>
      </c>
      <c r="G36" s="163">
        <f t="shared" si="7"/>
        <v>0</v>
      </c>
      <c r="H36" s="27">
        <f t="shared" si="8"/>
        <v>0</v>
      </c>
      <c r="I36" s="197">
        <f t="shared" si="9"/>
        <v>0</v>
      </c>
      <c r="J36" s="199">
        <f t="shared" si="10"/>
        <v>0</v>
      </c>
      <c r="K36" s="29" t="e">
        <f t="shared" si="11"/>
        <v>#REF!</v>
      </c>
      <c r="L36" t="s">
        <v>336</v>
      </c>
      <c r="M36" t="s">
        <v>71</v>
      </c>
      <c r="N36" s="21" t="s">
        <v>26</v>
      </c>
      <c r="O36" s="165" t="s">
        <v>44</v>
      </c>
      <c r="P36" t="s">
        <v>320</v>
      </c>
      <c r="Q36" s="21" t="s">
        <v>91</v>
      </c>
      <c r="R36" s="165" t="s">
        <v>2</v>
      </c>
      <c r="S36" s="175" t="s">
        <v>11</v>
      </c>
      <c r="T36" s="165"/>
      <c r="U36" s="175"/>
      <c r="V36" s="175"/>
      <c r="W36" s="165" t="s">
        <v>3</v>
      </c>
      <c r="X36" s="175" t="s">
        <v>11</v>
      </c>
      <c r="Y36" s="165" t="s">
        <v>0</v>
      </c>
      <c r="Z36" s="175" t="s">
        <v>11</v>
      </c>
      <c r="AA36" s="165" t="s">
        <v>20</v>
      </c>
      <c r="AB36" s="175" t="s">
        <v>11</v>
      </c>
      <c r="AC36" s="24" t="s">
        <v>279</v>
      </c>
      <c r="AD36" s="175" t="s">
        <v>11</v>
      </c>
      <c r="AE36" s="168" t="s">
        <v>361</v>
      </c>
      <c r="AF36" s="171" t="s">
        <v>11</v>
      </c>
      <c r="AG36" s="165" t="s">
        <v>4</v>
      </c>
      <c r="AH36" s="175" t="s">
        <v>11</v>
      </c>
      <c r="AI36" s="165" t="s">
        <v>5</v>
      </c>
      <c r="AJ36" s="171" t="s">
        <v>11</v>
      </c>
      <c r="AK36" s="24" t="s">
        <v>43</v>
      </c>
      <c r="AL36" s="171" t="s">
        <v>11</v>
      </c>
      <c r="AM36" s="165" t="s">
        <v>208</v>
      </c>
      <c r="AN36" s="164" t="s">
        <v>11</v>
      </c>
      <c r="AO36" s="165" t="s">
        <v>247</v>
      </c>
      <c r="AP36" s="167" t="s">
        <v>11</v>
      </c>
      <c r="AQ36" s="165" t="s">
        <v>7</v>
      </c>
      <c r="AR36" s="171" t="s">
        <v>11</v>
      </c>
      <c r="AS36" s="25" t="s">
        <v>49</v>
      </c>
      <c r="AT36" s="177" t="s">
        <v>11</v>
      </c>
      <c r="AU36" s="177"/>
      <c r="AV36" s="25" t="s">
        <v>46</v>
      </c>
      <c r="AW36" s="173" t="s">
        <v>11</v>
      </c>
      <c r="AX36" s="26" t="s">
        <v>8</v>
      </c>
      <c r="AY36" s="167" t="s">
        <v>11</v>
      </c>
      <c r="AZ36" s="26" t="s">
        <v>10</v>
      </c>
      <c r="BA36" s="167" t="s">
        <v>11</v>
      </c>
      <c r="BB36" s="24" t="s">
        <v>47</v>
      </c>
      <c r="BC36" s="167" t="s">
        <v>11</v>
      </c>
      <c r="BD36" s="175" t="s">
        <v>11</v>
      </c>
    </row>
    <row r="37" spans="1:56" x14ac:dyDescent="0.25">
      <c r="A37" s="161"/>
      <c r="B37" s="29">
        <f t="shared" si="3"/>
        <v>0</v>
      </c>
      <c r="C37" s="30">
        <f t="shared" si="4"/>
        <v>0</v>
      </c>
      <c r="D37" s="162">
        <f t="shared" si="5"/>
        <v>0</v>
      </c>
      <c r="E37" s="28">
        <f t="shared" si="12"/>
        <v>0</v>
      </c>
      <c r="F37" s="184">
        <f t="shared" si="6"/>
        <v>0</v>
      </c>
      <c r="G37" s="163">
        <f t="shared" si="7"/>
        <v>0</v>
      </c>
      <c r="H37" s="27">
        <f t="shared" si="8"/>
        <v>0</v>
      </c>
      <c r="I37" s="197">
        <f t="shared" si="9"/>
        <v>0</v>
      </c>
      <c r="J37" s="199">
        <f t="shared" si="10"/>
        <v>0</v>
      </c>
      <c r="K37" s="29" t="e">
        <f t="shared" si="11"/>
        <v>#REF!</v>
      </c>
      <c r="L37" t="s">
        <v>336</v>
      </c>
      <c r="M37" t="s">
        <v>85</v>
      </c>
      <c r="N37" s="21" t="s">
        <v>26</v>
      </c>
      <c r="O37" s="165" t="s">
        <v>44</v>
      </c>
      <c r="P37" t="s">
        <v>114</v>
      </c>
      <c r="Q37" s="21" t="s">
        <v>62</v>
      </c>
      <c r="R37" s="165" t="s">
        <v>2</v>
      </c>
      <c r="S37" s="175" t="s">
        <v>11</v>
      </c>
      <c r="T37" s="165"/>
      <c r="U37" s="175"/>
      <c r="V37" s="175"/>
      <c r="W37" s="165" t="s">
        <v>3</v>
      </c>
      <c r="X37" s="175" t="s">
        <v>11</v>
      </c>
      <c r="Y37" s="165" t="s">
        <v>0</v>
      </c>
      <c r="Z37" s="175" t="s">
        <v>11</v>
      </c>
      <c r="AA37" s="165" t="s">
        <v>20</v>
      </c>
      <c r="AB37" s="175" t="s">
        <v>11</v>
      </c>
      <c r="AC37" s="24" t="s">
        <v>279</v>
      </c>
      <c r="AD37" s="175" t="s">
        <v>11</v>
      </c>
      <c r="AE37" s="168" t="s">
        <v>361</v>
      </c>
      <c r="AF37" s="171" t="s">
        <v>11</v>
      </c>
      <c r="AG37" s="165" t="s">
        <v>4</v>
      </c>
      <c r="AH37" s="175" t="s">
        <v>11</v>
      </c>
      <c r="AI37" s="165" t="s">
        <v>5</v>
      </c>
      <c r="AJ37" s="171" t="s">
        <v>11</v>
      </c>
      <c r="AK37" s="24" t="s">
        <v>43</v>
      </c>
      <c r="AL37" s="171" t="s">
        <v>11</v>
      </c>
      <c r="AM37" s="165" t="s">
        <v>208</v>
      </c>
      <c r="AN37" s="164" t="s">
        <v>11</v>
      </c>
      <c r="AO37" s="165" t="s">
        <v>247</v>
      </c>
      <c r="AP37" s="167" t="s">
        <v>11</v>
      </c>
      <c r="AQ37" s="165" t="s">
        <v>7</v>
      </c>
      <c r="AR37" s="171" t="s">
        <v>11</v>
      </c>
      <c r="AS37" s="25" t="s">
        <v>49</v>
      </c>
      <c r="AT37" s="177" t="s">
        <v>11</v>
      </c>
      <c r="AU37" s="177"/>
      <c r="AV37" s="25" t="s">
        <v>46</v>
      </c>
      <c r="AW37" s="173" t="s">
        <v>11</v>
      </c>
      <c r="AX37" s="26" t="s">
        <v>8</v>
      </c>
      <c r="AY37" s="167" t="s">
        <v>11</v>
      </c>
      <c r="AZ37" s="26" t="s">
        <v>10</v>
      </c>
      <c r="BA37" s="167" t="s">
        <v>11</v>
      </c>
      <c r="BB37" s="24" t="s">
        <v>47</v>
      </c>
      <c r="BC37" s="167" t="s">
        <v>11</v>
      </c>
      <c r="BD37" s="175" t="s">
        <v>11</v>
      </c>
    </row>
    <row r="38" spans="1:56" x14ac:dyDescent="0.25">
      <c r="A38" s="161"/>
      <c r="B38" s="29">
        <f t="shared" si="3"/>
        <v>0</v>
      </c>
      <c r="C38" s="30">
        <f t="shared" si="4"/>
        <v>0</v>
      </c>
      <c r="D38" s="162">
        <f t="shared" si="5"/>
        <v>0</v>
      </c>
      <c r="E38" s="28">
        <f t="shared" si="12"/>
        <v>0</v>
      </c>
      <c r="F38" s="184">
        <f t="shared" si="6"/>
        <v>0</v>
      </c>
      <c r="G38" s="163">
        <f t="shared" si="7"/>
        <v>0</v>
      </c>
      <c r="H38" s="27">
        <f t="shared" si="8"/>
        <v>0</v>
      </c>
      <c r="I38" s="197">
        <f t="shared" si="9"/>
        <v>0</v>
      </c>
      <c r="J38" s="199">
        <f t="shared" si="10"/>
        <v>0</v>
      </c>
      <c r="K38" s="29" t="e">
        <f t="shared" si="11"/>
        <v>#REF!</v>
      </c>
      <c r="L38" t="s">
        <v>336</v>
      </c>
      <c r="M38" t="s">
        <v>89</v>
      </c>
      <c r="N38" s="21" t="s">
        <v>26</v>
      </c>
      <c r="O38" s="165" t="s">
        <v>44</v>
      </c>
      <c r="P38" t="s">
        <v>141</v>
      </c>
      <c r="Q38" s="21" t="s">
        <v>91</v>
      </c>
      <c r="R38" s="165" t="s">
        <v>2</v>
      </c>
      <c r="S38" s="175" t="s">
        <v>11</v>
      </c>
      <c r="T38" s="165"/>
      <c r="U38" s="175"/>
      <c r="V38" s="175"/>
      <c r="W38" s="165" t="s">
        <v>3</v>
      </c>
      <c r="X38" s="175" t="s">
        <v>11</v>
      </c>
      <c r="Y38" s="165" t="s">
        <v>0</v>
      </c>
      <c r="Z38" s="175" t="s">
        <v>11</v>
      </c>
      <c r="AA38" s="165" t="s">
        <v>20</v>
      </c>
      <c r="AB38" s="175" t="s">
        <v>11</v>
      </c>
      <c r="AC38" s="24" t="s">
        <v>279</v>
      </c>
      <c r="AD38" s="175" t="s">
        <v>11</v>
      </c>
      <c r="AE38" s="168" t="s">
        <v>361</v>
      </c>
      <c r="AF38" s="171" t="s">
        <v>11</v>
      </c>
      <c r="AG38" s="165" t="s">
        <v>4</v>
      </c>
      <c r="AH38" s="175" t="s">
        <v>11</v>
      </c>
      <c r="AI38" s="165" t="s">
        <v>5</v>
      </c>
      <c r="AJ38" s="171" t="s">
        <v>11</v>
      </c>
      <c r="AK38" s="24" t="s">
        <v>43</v>
      </c>
      <c r="AL38" s="171" t="s">
        <v>11</v>
      </c>
      <c r="AM38" s="165" t="s">
        <v>208</v>
      </c>
      <c r="AN38" s="164" t="s">
        <v>11</v>
      </c>
      <c r="AO38" s="165" t="s">
        <v>247</v>
      </c>
      <c r="AP38" s="167" t="s">
        <v>11</v>
      </c>
      <c r="AQ38" s="165" t="s">
        <v>7</v>
      </c>
      <c r="AR38" s="171" t="s">
        <v>11</v>
      </c>
      <c r="AS38" s="25" t="s">
        <v>49</v>
      </c>
      <c r="AT38" s="177" t="s">
        <v>11</v>
      </c>
      <c r="AU38" s="177"/>
      <c r="AV38" s="25" t="s">
        <v>46</v>
      </c>
      <c r="AW38" s="173" t="s">
        <v>11</v>
      </c>
      <c r="AX38" s="26" t="s">
        <v>8</v>
      </c>
      <c r="AY38" s="167" t="s">
        <v>11</v>
      </c>
      <c r="AZ38" s="26" t="s">
        <v>10</v>
      </c>
      <c r="BA38" s="167" t="s">
        <v>11</v>
      </c>
      <c r="BB38" s="24" t="s">
        <v>47</v>
      </c>
      <c r="BC38" s="167" t="s">
        <v>11</v>
      </c>
      <c r="BD38" s="175" t="s">
        <v>11</v>
      </c>
    </row>
    <row r="39" spans="1:56" x14ac:dyDescent="0.25">
      <c r="A39" s="161"/>
      <c r="B39" s="29">
        <f t="shared" si="3"/>
        <v>0</v>
      </c>
      <c r="C39" s="30">
        <f t="shared" si="4"/>
        <v>0</v>
      </c>
      <c r="D39" s="162">
        <f t="shared" si="5"/>
        <v>0</v>
      </c>
      <c r="E39" s="28">
        <f t="shared" si="12"/>
        <v>0</v>
      </c>
      <c r="F39" s="184">
        <f t="shared" si="6"/>
        <v>0</v>
      </c>
      <c r="G39" s="163">
        <f t="shared" si="7"/>
        <v>0</v>
      </c>
      <c r="H39" s="27">
        <f t="shared" si="8"/>
        <v>0</v>
      </c>
      <c r="I39" s="197">
        <f t="shared" si="9"/>
        <v>0</v>
      </c>
      <c r="J39" s="199">
        <f t="shared" si="10"/>
        <v>0</v>
      </c>
      <c r="K39" s="29" t="e">
        <f t="shared" si="11"/>
        <v>#REF!</v>
      </c>
      <c r="L39" t="s">
        <v>336</v>
      </c>
      <c r="M39" t="s">
        <v>187</v>
      </c>
      <c r="N39" s="21" t="s">
        <v>26</v>
      </c>
      <c r="O39" s="165" t="s">
        <v>44</v>
      </c>
      <c r="P39" t="s">
        <v>116</v>
      </c>
      <c r="Q39" s="21" t="s">
        <v>62</v>
      </c>
      <c r="R39" s="165" t="s">
        <v>2</v>
      </c>
      <c r="S39" s="175" t="s">
        <v>11</v>
      </c>
      <c r="T39" s="165"/>
      <c r="U39" s="175"/>
      <c r="V39" s="175"/>
      <c r="W39" s="165" t="s">
        <v>3</v>
      </c>
      <c r="X39" s="175" t="s">
        <v>11</v>
      </c>
      <c r="Y39" s="165" t="s">
        <v>0</v>
      </c>
      <c r="Z39" s="175" t="s">
        <v>11</v>
      </c>
      <c r="AA39" s="165" t="s">
        <v>20</v>
      </c>
      <c r="AB39" s="175" t="s">
        <v>11</v>
      </c>
      <c r="AC39" s="24" t="s">
        <v>279</v>
      </c>
      <c r="AD39" s="175" t="s">
        <v>11</v>
      </c>
      <c r="AE39" s="168" t="s">
        <v>361</v>
      </c>
      <c r="AF39" s="171" t="s">
        <v>11</v>
      </c>
      <c r="AG39" s="165" t="s">
        <v>4</v>
      </c>
      <c r="AH39" s="175" t="s">
        <v>11</v>
      </c>
      <c r="AI39" s="165" t="s">
        <v>5</v>
      </c>
      <c r="AJ39" s="171" t="s">
        <v>11</v>
      </c>
      <c r="AK39" s="24" t="s">
        <v>43</v>
      </c>
      <c r="AL39" s="171" t="s">
        <v>11</v>
      </c>
      <c r="AM39" s="165" t="s">
        <v>208</v>
      </c>
      <c r="AN39" s="164" t="s">
        <v>11</v>
      </c>
      <c r="AO39" s="165" t="s">
        <v>247</v>
      </c>
      <c r="AP39" s="167" t="s">
        <v>11</v>
      </c>
      <c r="AQ39" s="165" t="s">
        <v>7</v>
      </c>
      <c r="AR39" s="171" t="s">
        <v>11</v>
      </c>
      <c r="AS39" s="25" t="s">
        <v>49</v>
      </c>
      <c r="AT39" s="177" t="s">
        <v>11</v>
      </c>
      <c r="AU39" s="177"/>
      <c r="AV39" s="25" t="s">
        <v>46</v>
      </c>
      <c r="AW39" s="173" t="s">
        <v>11</v>
      </c>
      <c r="AX39" s="26" t="s">
        <v>8</v>
      </c>
      <c r="AY39" s="167" t="s">
        <v>11</v>
      </c>
      <c r="AZ39" s="26" t="s">
        <v>10</v>
      </c>
      <c r="BA39" s="167" t="s">
        <v>11</v>
      </c>
      <c r="BB39" s="24" t="s">
        <v>47</v>
      </c>
      <c r="BC39" s="167" t="s">
        <v>11</v>
      </c>
      <c r="BD39" s="175" t="s">
        <v>11</v>
      </c>
    </row>
    <row r="40" spans="1:56" x14ac:dyDescent="0.25">
      <c r="A40" s="161"/>
      <c r="B40" s="29">
        <f t="shared" si="3"/>
        <v>0</v>
      </c>
      <c r="C40" s="30">
        <f t="shared" si="4"/>
        <v>0</v>
      </c>
      <c r="D40" s="162">
        <f t="shared" si="5"/>
        <v>0</v>
      </c>
      <c r="E40" s="28">
        <f t="shared" si="12"/>
        <v>0</v>
      </c>
      <c r="F40" s="184">
        <f t="shared" si="6"/>
        <v>0</v>
      </c>
      <c r="G40" s="163">
        <f t="shared" si="7"/>
        <v>0</v>
      </c>
      <c r="H40" s="27">
        <f t="shared" si="8"/>
        <v>0</v>
      </c>
      <c r="I40" s="197">
        <f t="shared" si="9"/>
        <v>0</v>
      </c>
      <c r="J40" s="199">
        <f t="shared" si="10"/>
        <v>0</v>
      </c>
      <c r="K40" s="29" t="e">
        <f t="shared" si="11"/>
        <v>#REF!</v>
      </c>
      <c r="L40" t="s">
        <v>336</v>
      </c>
      <c r="M40" t="s">
        <v>94</v>
      </c>
      <c r="N40" s="21" t="s">
        <v>26</v>
      </c>
      <c r="O40" s="165" t="s">
        <v>44</v>
      </c>
      <c r="P40" t="s">
        <v>334</v>
      </c>
      <c r="Q40" s="21" t="s">
        <v>91</v>
      </c>
      <c r="R40" s="165" t="s">
        <v>2</v>
      </c>
      <c r="S40" s="175" t="s">
        <v>11</v>
      </c>
      <c r="T40" s="165"/>
      <c r="U40" s="175"/>
      <c r="V40" s="175"/>
      <c r="W40" s="165" t="s">
        <v>3</v>
      </c>
      <c r="X40" s="175" t="s">
        <v>11</v>
      </c>
      <c r="Y40" s="165" t="s">
        <v>0</v>
      </c>
      <c r="Z40" s="175" t="s">
        <v>11</v>
      </c>
      <c r="AA40" s="165" t="s">
        <v>20</v>
      </c>
      <c r="AB40" s="175" t="s">
        <v>11</v>
      </c>
      <c r="AC40" s="24" t="s">
        <v>279</v>
      </c>
      <c r="AD40" s="175" t="s">
        <v>11</v>
      </c>
      <c r="AE40" s="168" t="s">
        <v>361</v>
      </c>
      <c r="AF40" s="171" t="s">
        <v>11</v>
      </c>
      <c r="AG40" s="165" t="s">
        <v>4</v>
      </c>
      <c r="AH40" s="175" t="s">
        <v>11</v>
      </c>
      <c r="AI40" s="165" t="s">
        <v>5</v>
      </c>
      <c r="AJ40" s="171" t="s">
        <v>11</v>
      </c>
      <c r="AK40" s="24" t="s">
        <v>43</v>
      </c>
      <c r="AL40" s="171" t="s">
        <v>11</v>
      </c>
      <c r="AM40" s="165" t="s">
        <v>208</v>
      </c>
      <c r="AN40" s="164" t="s">
        <v>11</v>
      </c>
      <c r="AO40" s="165" t="s">
        <v>247</v>
      </c>
      <c r="AP40" s="167" t="s">
        <v>11</v>
      </c>
      <c r="AQ40" s="165" t="s">
        <v>7</v>
      </c>
      <c r="AR40" s="171" t="s">
        <v>11</v>
      </c>
      <c r="AS40" s="25" t="s">
        <v>49</v>
      </c>
      <c r="AT40" s="177" t="s">
        <v>11</v>
      </c>
      <c r="AU40" s="177"/>
      <c r="AV40" s="25" t="s">
        <v>46</v>
      </c>
      <c r="AW40" s="173" t="s">
        <v>11</v>
      </c>
      <c r="AX40" s="26" t="s">
        <v>8</v>
      </c>
      <c r="AY40" s="167" t="s">
        <v>11</v>
      </c>
      <c r="AZ40" s="26" t="s">
        <v>10</v>
      </c>
      <c r="BA40" s="167" t="s">
        <v>11</v>
      </c>
      <c r="BB40" s="24" t="s">
        <v>47</v>
      </c>
      <c r="BC40" s="167" t="s">
        <v>11</v>
      </c>
      <c r="BD40" s="175" t="s">
        <v>11</v>
      </c>
    </row>
    <row r="41" spans="1:56" x14ac:dyDescent="0.25">
      <c r="A41" s="161"/>
      <c r="B41" s="29">
        <f t="shared" si="3"/>
        <v>0</v>
      </c>
      <c r="C41" s="30">
        <f t="shared" si="4"/>
        <v>0</v>
      </c>
      <c r="D41" s="162">
        <f t="shared" si="5"/>
        <v>0</v>
      </c>
      <c r="E41" s="28">
        <f t="shared" si="12"/>
        <v>0</v>
      </c>
      <c r="F41" s="184">
        <f t="shared" si="6"/>
        <v>0</v>
      </c>
      <c r="G41" s="163">
        <f t="shared" si="7"/>
        <v>0</v>
      </c>
      <c r="H41" s="27">
        <f t="shared" si="8"/>
        <v>0</v>
      </c>
      <c r="I41" s="197">
        <f t="shared" si="9"/>
        <v>0</v>
      </c>
      <c r="J41" s="199">
        <f t="shared" si="10"/>
        <v>0</v>
      </c>
      <c r="K41" s="29" t="e">
        <f t="shared" si="11"/>
        <v>#REF!</v>
      </c>
      <c r="L41" t="s">
        <v>336</v>
      </c>
      <c r="M41" t="s">
        <v>354</v>
      </c>
      <c r="N41" s="21" t="s">
        <v>26</v>
      </c>
      <c r="O41" s="165" t="s">
        <v>44</v>
      </c>
      <c r="P41" t="s">
        <v>152</v>
      </c>
      <c r="Q41" s="21" t="s">
        <v>62</v>
      </c>
      <c r="R41" s="165" t="s">
        <v>2</v>
      </c>
      <c r="S41" s="175" t="s">
        <v>11</v>
      </c>
      <c r="T41" s="165"/>
      <c r="U41" s="175"/>
      <c r="V41" s="175"/>
      <c r="W41" s="165" t="s">
        <v>3</v>
      </c>
      <c r="X41" s="175" t="s">
        <v>11</v>
      </c>
      <c r="Y41" s="165" t="s">
        <v>0</v>
      </c>
      <c r="Z41" s="175" t="s">
        <v>11</v>
      </c>
      <c r="AA41" s="165" t="s">
        <v>20</v>
      </c>
      <c r="AB41" s="175" t="s">
        <v>11</v>
      </c>
      <c r="AC41" s="24" t="s">
        <v>279</v>
      </c>
      <c r="AD41" s="175" t="s">
        <v>11</v>
      </c>
      <c r="AE41" s="168" t="s">
        <v>361</v>
      </c>
      <c r="AF41" s="171" t="s">
        <v>11</v>
      </c>
      <c r="AG41" s="165" t="s">
        <v>4</v>
      </c>
      <c r="AH41" s="175" t="s">
        <v>11</v>
      </c>
      <c r="AI41" s="165" t="s">
        <v>5</v>
      </c>
      <c r="AJ41" s="171" t="s">
        <v>11</v>
      </c>
      <c r="AK41" s="24" t="s">
        <v>43</v>
      </c>
      <c r="AL41" s="171" t="s">
        <v>11</v>
      </c>
      <c r="AM41" s="165" t="s">
        <v>208</v>
      </c>
      <c r="AN41" s="164" t="s">
        <v>11</v>
      </c>
      <c r="AO41" s="165" t="s">
        <v>247</v>
      </c>
      <c r="AP41" s="167" t="s">
        <v>11</v>
      </c>
      <c r="AQ41" s="165" t="s">
        <v>7</v>
      </c>
      <c r="AR41" s="171" t="s">
        <v>11</v>
      </c>
      <c r="AS41" s="25" t="s">
        <v>49</v>
      </c>
      <c r="AT41" s="177" t="s">
        <v>11</v>
      </c>
      <c r="AU41" s="177"/>
      <c r="AV41" s="25" t="s">
        <v>46</v>
      </c>
      <c r="AW41" s="173" t="s">
        <v>11</v>
      </c>
      <c r="AX41" s="26" t="s">
        <v>8</v>
      </c>
      <c r="AY41" s="167" t="s">
        <v>11</v>
      </c>
      <c r="AZ41" s="26" t="s">
        <v>10</v>
      </c>
      <c r="BA41" s="167" t="s">
        <v>11</v>
      </c>
      <c r="BB41" s="24" t="s">
        <v>47</v>
      </c>
      <c r="BC41" s="167" t="s">
        <v>11</v>
      </c>
      <c r="BD41" s="175" t="s">
        <v>11</v>
      </c>
    </row>
    <row r="42" spans="1:56" x14ac:dyDescent="0.25">
      <c r="A42" s="161"/>
      <c r="B42" s="29">
        <f t="shared" si="3"/>
        <v>0</v>
      </c>
      <c r="C42" s="30">
        <f t="shared" si="4"/>
        <v>0</v>
      </c>
      <c r="D42" s="162">
        <f t="shared" si="5"/>
        <v>0</v>
      </c>
      <c r="E42" s="28">
        <f t="shared" si="12"/>
        <v>0</v>
      </c>
      <c r="F42" s="184">
        <f t="shared" si="6"/>
        <v>0</v>
      </c>
      <c r="G42" s="163">
        <f t="shared" si="7"/>
        <v>0</v>
      </c>
      <c r="H42" s="27">
        <f t="shared" si="8"/>
        <v>0</v>
      </c>
      <c r="I42" s="197">
        <f t="shared" si="9"/>
        <v>0</v>
      </c>
      <c r="J42" s="199">
        <f t="shared" si="10"/>
        <v>0</v>
      </c>
      <c r="K42" s="29" t="e">
        <f t="shared" si="11"/>
        <v>#REF!</v>
      </c>
      <c r="L42" t="s">
        <v>336</v>
      </c>
      <c r="M42" t="s">
        <v>355</v>
      </c>
      <c r="N42" s="21" t="s">
        <v>26</v>
      </c>
      <c r="O42" s="165" t="s">
        <v>44</v>
      </c>
      <c r="P42" t="s">
        <v>303</v>
      </c>
      <c r="Q42" s="21" t="s">
        <v>248</v>
      </c>
      <c r="R42" s="165" t="s">
        <v>2</v>
      </c>
      <c r="S42" s="175" t="s">
        <v>11</v>
      </c>
      <c r="T42" s="165"/>
      <c r="U42" s="175"/>
      <c r="V42" s="175"/>
      <c r="W42" s="165" t="s">
        <v>3</v>
      </c>
      <c r="X42" s="175" t="s">
        <v>11</v>
      </c>
      <c r="Y42" s="165" t="s">
        <v>0</v>
      </c>
      <c r="Z42" s="175" t="s">
        <v>11</v>
      </c>
      <c r="AA42" s="165" t="s">
        <v>20</v>
      </c>
      <c r="AB42" s="175" t="s">
        <v>11</v>
      </c>
      <c r="AC42" s="24" t="s">
        <v>279</v>
      </c>
      <c r="AD42" s="175" t="s">
        <v>11</v>
      </c>
      <c r="AE42" s="168" t="s">
        <v>361</v>
      </c>
      <c r="AF42" s="171" t="s">
        <v>11</v>
      </c>
      <c r="AG42" s="165" t="s">
        <v>4</v>
      </c>
      <c r="AH42" s="175" t="s">
        <v>11</v>
      </c>
      <c r="AI42" s="165" t="s">
        <v>5</v>
      </c>
      <c r="AJ42" s="171" t="s">
        <v>11</v>
      </c>
      <c r="AK42" s="24" t="s">
        <v>43</v>
      </c>
      <c r="AL42" s="171" t="s">
        <v>11</v>
      </c>
      <c r="AM42" s="165" t="s">
        <v>208</v>
      </c>
      <c r="AN42" s="164" t="s">
        <v>11</v>
      </c>
      <c r="AO42" s="165" t="s">
        <v>247</v>
      </c>
      <c r="AP42" s="167" t="s">
        <v>11</v>
      </c>
      <c r="AQ42" s="165" t="s">
        <v>7</v>
      </c>
      <c r="AR42" s="171" t="s">
        <v>11</v>
      </c>
      <c r="AS42" s="25" t="s">
        <v>49</v>
      </c>
      <c r="AT42" s="177" t="s">
        <v>11</v>
      </c>
      <c r="AU42" s="177"/>
      <c r="AV42" s="25" t="s">
        <v>46</v>
      </c>
      <c r="AW42" s="173" t="s">
        <v>11</v>
      </c>
      <c r="AX42" s="26" t="s">
        <v>8</v>
      </c>
      <c r="AY42" s="167" t="s">
        <v>11</v>
      </c>
      <c r="AZ42" s="26" t="s">
        <v>10</v>
      </c>
      <c r="BA42" s="167" t="s">
        <v>11</v>
      </c>
      <c r="BB42" s="24" t="s">
        <v>47</v>
      </c>
      <c r="BC42" s="167" t="s">
        <v>11</v>
      </c>
      <c r="BD42" s="175" t="s">
        <v>11</v>
      </c>
    </row>
    <row r="43" spans="1:56" x14ac:dyDescent="0.25">
      <c r="A43" s="161"/>
      <c r="B43" s="29">
        <f t="shared" si="3"/>
        <v>0</v>
      </c>
      <c r="C43" s="30">
        <f t="shared" si="4"/>
        <v>0</v>
      </c>
      <c r="D43" s="162">
        <f t="shared" si="5"/>
        <v>0</v>
      </c>
      <c r="E43" s="28">
        <f t="shared" si="12"/>
        <v>0</v>
      </c>
      <c r="F43" s="184">
        <f t="shared" si="6"/>
        <v>0</v>
      </c>
      <c r="G43" s="163">
        <f t="shared" si="7"/>
        <v>0</v>
      </c>
      <c r="H43" s="27">
        <f t="shared" si="8"/>
        <v>0</v>
      </c>
      <c r="I43" s="197">
        <f t="shared" si="9"/>
        <v>0</v>
      </c>
      <c r="J43" s="199">
        <f t="shared" si="10"/>
        <v>0</v>
      </c>
      <c r="K43" s="29" t="e">
        <f t="shared" si="11"/>
        <v>#REF!</v>
      </c>
      <c r="L43" t="s">
        <v>336</v>
      </c>
      <c r="M43" t="s">
        <v>318</v>
      </c>
      <c r="N43" s="200" t="s">
        <v>197</v>
      </c>
      <c r="O43" s="165" t="s">
        <v>44</v>
      </c>
      <c r="P43" t="s">
        <v>117</v>
      </c>
      <c r="Q43" s="21" t="s">
        <v>248</v>
      </c>
      <c r="R43" s="165" t="s">
        <v>2</v>
      </c>
      <c r="S43" s="175" t="s">
        <v>11</v>
      </c>
      <c r="T43" s="165"/>
      <c r="U43" s="175"/>
      <c r="V43" s="175"/>
      <c r="W43" s="165" t="s">
        <v>3</v>
      </c>
      <c r="X43" s="175" t="s">
        <v>11</v>
      </c>
      <c r="Y43" s="165" t="s">
        <v>0</v>
      </c>
      <c r="Z43" s="175" t="s">
        <v>11</v>
      </c>
      <c r="AA43" s="165" t="s">
        <v>20</v>
      </c>
      <c r="AB43" s="175" t="s">
        <v>11</v>
      </c>
      <c r="AC43" s="24" t="s">
        <v>279</v>
      </c>
      <c r="AD43" s="175" t="s">
        <v>11</v>
      </c>
      <c r="AE43" s="168" t="s">
        <v>361</v>
      </c>
      <c r="AF43" s="171" t="s">
        <v>11</v>
      </c>
      <c r="AG43" s="165" t="s">
        <v>4</v>
      </c>
      <c r="AH43" s="175" t="s">
        <v>11</v>
      </c>
      <c r="AI43" s="165" t="s">
        <v>5</v>
      </c>
      <c r="AJ43" s="171" t="s">
        <v>11</v>
      </c>
      <c r="AK43" s="24" t="s">
        <v>43</v>
      </c>
      <c r="AL43" s="171" t="s">
        <v>11</v>
      </c>
      <c r="AM43" s="165" t="s">
        <v>208</v>
      </c>
      <c r="AN43" s="164" t="s">
        <v>11</v>
      </c>
      <c r="AO43" s="165" t="s">
        <v>247</v>
      </c>
      <c r="AP43" s="167" t="s">
        <v>11</v>
      </c>
      <c r="AQ43" s="165" t="s">
        <v>7</v>
      </c>
      <c r="AR43" s="171" t="s">
        <v>11</v>
      </c>
      <c r="AS43" s="25" t="s">
        <v>49</v>
      </c>
      <c r="AT43" s="177" t="s">
        <v>11</v>
      </c>
      <c r="AU43" s="177"/>
      <c r="AV43" s="25" t="s">
        <v>46</v>
      </c>
      <c r="AW43" s="173" t="s">
        <v>11</v>
      </c>
      <c r="AX43" s="26" t="s">
        <v>8</v>
      </c>
      <c r="AY43" s="167" t="s">
        <v>11</v>
      </c>
      <c r="AZ43" s="26" t="s">
        <v>10</v>
      </c>
      <c r="BA43" s="167" t="s">
        <v>11</v>
      </c>
      <c r="BB43" s="24" t="s">
        <v>47</v>
      </c>
      <c r="BC43" s="167" t="s">
        <v>11</v>
      </c>
      <c r="BD43" s="175" t="s">
        <v>11</v>
      </c>
    </row>
    <row r="44" spans="1:56" x14ac:dyDescent="0.25">
      <c r="A44" s="161"/>
      <c r="B44" s="29">
        <f t="shared" si="3"/>
        <v>0</v>
      </c>
      <c r="C44" s="30">
        <f t="shared" si="4"/>
        <v>0</v>
      </c>
      <c r="D44" s="162">
        <f t="shared" si="5"/>
        <v>0</v>
      </c>
      <c r="E44" s="28">
        <f t="shared" si="12"/>
        <v>0</v>
      </c>
      <c r="F44" s="184">
        <f t="shared" si="6"/>
        <v>0</v>
      </c>
      <c r="G44" s="163">
        <f t="shared" si="7"/>
        <v>0</v>
      </c>
      <c r="H44" s="27">
        <f t="shared" si="8"/>
        <v>0</v>
      </c>
      <c r="I44" s="197">
        <f t="shared" si="9"/>
        <v>0</v>
      </c>
      <c r="J44" s="199">
        <f t="shared" si="10"/>
        <v>0</v>
      </c>
      <c r="K44" s="29" t="e">
        <f t="shared" si="11"/>
        <v>#REF!</v>
      </c>
      <c r="L44" t="s">
        <v>336</v>
      </c>
      <c r="M44" t="s">
        <v>356</v>
      </c>
      <c r="N44" s="21" t="s">
        <v>26</v>
      </c>
      <c r="O44" s="165" t="s">
        <v>44</v>
      </c>
      <c r="P44" t="s">
        <v>402</v>
      </c>
      <c r="Q44" s="21" t="s">
        <v>91</v>
      </c>
      <c r="R44" s="165" t="s">
        <v>2</v>
      </c>
      <c r="S44" s="175" t="s">
        <v>11</v>
      </c>
      <c r="T44" s="165"/>
      <c r="U44" s="175"/>
      <c r="V44" s="175"/>
      <c r="W44" s="165" t="s">
        <v>3</v>
      </c>
      <c r="X44" s="175" t="s">
        <v>11</v>
      </c>
      <c r="Y44" s="165" t="s">
        <v>0</v>
      </c>
      <c r="Z44" s="175" t="s">
        <v>11</v>
      </c>
      <c r="AA44" s="165" t="s">
        <v>20</v>
      </c>
      <c r="AB44" s="175" t="s">
        <v>11</v>
      </c>
      <c r="AC44" s="24" t="s">
        <v>279</v>
      </c>
      <c r="AD44" s="175" t="s">
        <v>11</v>
      </c>
      <c r="AE44" s="168" t="s">
        <v>361</v>
      </c>
      <c r="AF44" s="171" t="s">
        <v>11</v>
      </c>
      <c r="AG44" s="165" t="s">
        <v>4</v>
      </c>
      <c r="AH44" s="175" t="s">
        <v>11</v>
      </c>
      <c r="AI44" s="165" t="s">
        <v>5</v>
      </c>
      <c r="AJ44" s="171" t="s">
        <v>11</v>
      </c>
      <c r="AK44" s="24" t="s">
        <v>43</v>
      </c>
      <c r="AL44" s="171" t="s">
        <v>11</v>
      </c>
      <c r="AM44" s="165" t="s">
        <v>208</v>
      </c>
      <c r="AN44" s="164" t="s">
        <v>11</v>
      </c>
      <c r="AO44" s="165" t="s">
        <v>247</v>
      </c>
      <c r="AP44" s="167" t="s">
        <v>11</v>
      </c>
      <c r="AQ44" s="165" t="s">
        <v>7</v>
      </c>
      <c r="AR44" s="171" t="s">
        <v>11</v>
      </c>
      <c r="AS44" s="25" t="s">
        <v>49</v>
      </c>
      <c r="AT44" s="177" t="s">
        <v>11</v>
      </c>
      <c r="AU44" s="177"/>
      <c r="AV44" s="25" t="s">
        <v>46</v>
      </c>
      <c r="AW44" s="173" t="s">
        <v>11</v>
      </c>
      <c r="AX44" s="26" t="s">
        <v>8</v>
      </c>
      <c r="AY44" s="167" t="s">
        <v>11</v>
      </c>
      <c r="AZ44" s="26" t="s">
        <v>10</v>
      </c>
      <c r="BA44" s="167" t="s">
        <v>11</v>
      </c>
      <c r="BB44" s="24" t="s">
        <v>47</v>
      </c>
      <c r="BC44" s="167" t="s">
        <v>11</v>
      </c>
      <c r="BD44" s="175" t="s">
        <v>11</v>
      </c>
    </row>
    <row r="45" spans="1:56" x14ac:dyDescent="0.25">
      <c r="A45" s="161"/>
      <c r="B45" s="29">
        <f t="shared" si="3"/>
        <v>0</v>
      </c>
      <c r="C45" s="30">
        <f t="shared" si="4"/>
        <v>0</v>
      </c>
      <c r="D45" s="162">
        <f t="shared" si="5"/>
        <v>0</v>
      </c>
      <c r="E45" s="28">
        <f t="shared" si="12"/>
        <v>0</v>
      </c>
      <c r="F45" s="184">
        <f t="shared" si="6"/>
        <v>0</v>
      </c>
      <c r="G45" s="163">
        <f t="shared" si="7"/>
        <v>0</v>
      </c>
      <c r="H45" s="27">
        <f t="shared" si="8"/>
        <v>0</v>
      </c>
      <c r="I45" s="197">
        <f t="shared" si="9"/>
        <v>0</v>
      </c>
      <c r="J45" s="199">
        <f t="shared" si="10"/>
        <v>0</v>
      </c>
      <c r="K45" s="29" t="e">
        <f t="shared" si="11"/>
        <v>#REF!</v>
      </c>
      <c r="L45" t="s">
        <v>336</v>
      </c>
      <c r="M45" s="176" t="s">
        <v>11</v>
      </c>
      <c r="N45" s="21"/>
      <c r="O45" s="165" t="s">
        <v>44</v>
      </c>
      <c r="P45" t="s">
        <v>118</v>
      </c>
      <c r="Q45" s="21" t="s">
        <v>62</v>
      </c>
      <c r="R45" s="165" t="s">
        <v>2</v>
      </c>
      <c r="S45" s="175" t="s">
        <v>11</v>
      </c>
      <c r="T45" s="165"/>
      <c r="U45" s="175"/>
      <c r="V45" s="175"/>
      <c r="W45" s="165" t="s">
        <v>3</v>
      </c>
      <c r="X45" s="175" t="s">
        <v>11</v>
      </c>
      <c r="Y45" s="165" t="s">
        <v>0</v>
      </c>
      <c r="Z45" s="175" t="s">
        <v>11</v>
      </c>
      <c r="AA45" s="165" t="s">
        <v>20</v>
      </c>
      <c r="AB45" s="175" t="s">
        <v>11</v>
      </c>
      <c r="AC45" s="24" t="s">
        <v>279</v>
      </c>
      <c r="AD45" s="175" t="s">
        <v>11</v>
      </c>
      <c r="AE45" s="168" t="s">
        <v>361</v>
      </c>
      <c r="AF45" s="171" t="s">
        <v>11</v>
      </c>
      <c r="AG45" s="165" t="s">
        <v>4</v>
      </c>
      <c r="AH45" s="175" t="s">
        <v>11</v>
      </c>
      <c r="AI45" s="165" t="s">
        <v>5</v>
      </c>
      <c r="AJ45" s="171" t="s">
        <v>11</v>
      </c>
      <c r="AK45" s="24" t="s">
        <v>43</v>
      </c>
      <c r="AL45" s="171" t="s">
        <v>11</v>
      </c>
      <c r="AM45" s="165" t="s">
        <v>208</v>
      </c>
      <c r="AN45" s="164" t="s">
        <v>11</v>
      </c>
      <c r="AO45" s="165" t="s">
        <v>247</v>
      </c>
      <c r="AP45" s="167" t="s">
        <v>11</v>
      </c>
      <c r="AQ45" s="165" t="s">
        <v>7</v>
      </c>
      <c r="AR45" s="171" t="s">
        <v>11</v>
      </c>
      <c r="AS45" s="25" t="s">
        <v>49</v>
      </c>
      <c r="AT45" s="177" t="s">
        <v>11</v>
      </c>
      <c r="AU45" s="177"/>
      <c r="AV45" s="25" t="s">
        <v>46</v>
      </c>
      <c r="AW45" s="173" t="s">
        <v>11</v>
      </c>
      <c r="AX45" s="26" t="s">
        <v>8</v>
      </c>
      <c r="AY45" s="167" t="s">
        <v>11</v>
      </c>
      <c r="AZ45" s="26" t="s">
        <v>10</v>
      </c>
      <c r="BA45" s="167" t="s">
        <v>11</v>
      </c>
      <c r="BB45" s="24" t="s">
        <v>47</v>
      </c>
      <c r="BC45" s="167" t="s">
        <v>11</v>
      </c>
      <c r="BD45" s="175" t="s">
        <v>11</v>
      </c>
    </row>
    <row r="46" spans="1:56" x14ac:dyDescent="0.25">
      <c r="A46" s="161"/>
      <c r="B46" s="29">
        <f t="shared" si="3"/>
        <v>0</v>
      </c>
      <c r="C46" s="30">
        <f t="shared" si="4"/>
        <v>0</v>
      </c>
      <c r="D46" s="162">
        <f t="shared" si="5"/>
        <v>0</v>
      </c>
      <c r="E46" s="28">
        <f t="shared" si="12"/>
        <v>0</v>
      </c>
      <c r="F46" s="184">
        <f t="shared" si="6"/>
        <v>0</v>
      </c>
      <c r="G46" s="163">
        <f t="shared" si="7"/>
        <v>0</v>
      </c>
      <c r="H46" s="27">
        <f t="shared" si="8"/>
        <v>0</v>
      </c>
      <c r="I46" s="197">
        <f t="shared" si="9"/>
        <v>0</v>
      </c>
      <c r="J46" s="199">
        <f t="shared" si="10"/>
        <v>0</v>
      </c>
      <c r="K46" s="29" t="e">
        <f t="shared" si="11"/>
        <v>#REF!</v>
      </c>
      <c r="L46" t="s">
        <v>336</v>
      </c>
      <c r="M46" s="176" t="s">
        <v>11</v>
      </c>
      <c r="N46" s="21"/>
      <c r="O46" s="165" t="s">
        <v>44</v>
      </c>
      <c r="P46" t="s">
        <v>245</v>
      </c>
      <c r="Q46" s="21" t="s">
        <v>91</v>
      </c>
      <c r="R46" s="165" t="s">
        <v>2</v>
      </c>
      <c r="S46" s="175" t="s">
        <v>11</v>
      </c>
      <c r="T46" s="165"/>
      <c r="U46" s="175"/>
      <c r="V46" s="175"/>
      <c r="W46" s="165" t="s">
        <v>3</v>
      </c>
      <c r="X46" s="175" t="s">
        <v>11</v>
      </c>
      <c r="Y46" s="165" t="s">
        <v>0</v>
      </c>
      <c r="Z46" s="175" t="s">
        <v>11</v>
      </c>
      <c r="AA46" s="165" t="s">
        <v>20</v>
      </c>
      <c r="AB46" s="175" t="s">
        <v>11</v>
      </c>
      <c r="AC46" s="24" t="s">
        <v>279</v>
      </c>
      <c r="AD46" s="175" t="s">
        <v>11</v>
      </c>
      <c r="AE46" s="168" t="s">
        <v>361</v>
      </c>
      <c r="AF46" s="171" t="s">
        <v>11</v>
      </c>
      <c r="AG46" s="165" t="s">
        <v>4</v>
      </c>
      <c r="AH46" s="175" t="s">
        <v>11</v>
      </c>
      <c r="AI46" s="165" t="s">
        <v>5</v>
      </c>
      <c r="AJ46" s="171" t="s">
        <v>11</v>
      </c>
      <c r="AK46" s="24" t="s">
        <v>43</v>
      </c>
      <c r="AL46" s="171" t="s">
        <v>11</v>
      </c>
      <c r="AM46" s="165" t="s">
        <v>208</v>
      </c>
      <c r="AN46" s="164" t="s">
        <v>11</v>
      </c>
      <c r="AO46" s="165" t="s">
        <v>247</v>
      </c>
      <c r="AP46" s="167" t="s">
        <v>11</v>
      </c>
      <c r="AQ46" s="165" t="s">
        <v>7</v>
      </c>
      <c r="AR46" s="171" t="s">
        <v>11</v>
      </c>
      <c r="AS46" s="25" t="s">
        <v>49</v>
      </c>
      <c r="AT46" s="177" t="s">
        <v>11</v>
      </c>
      <c r="AU46" s="177"/>
      <c r="AV46" s="25" t="s">
        <v>46</v>
      </c>
      <c r="AW46" s="173" t="s">
        <v>11</v>
      </c>
      <c r="AX46" s="26" t="s">
        <v>8</v>
      </c>
      <c r="AY46" s="167" t="s">
        <v>11</v>
      </c>
      <c r="AZ46" s="26" t="s">
        <v>10</v>
      </c>
      <c r="BA46" s="167" t="s">
        <v>11</v>
      </c>
      <c r="BB46" s="24" t="s">
        <v>47</v>
      </c>
      <c r="BC46" s="167" t="s">
        <v>11</v>
      </c>
      <c r="BD46" s="175" t="s">
        <v>11</v>
      </c>
    </row>
    <row r="47" spans="1:56" x14ac:dyDescent="0.25">
      <c r="A47" s="161"/>
      <c r="B47" s="29">
        <f t="shared" si="3"/>
        <v>0</v>
      </c>
      <c r="C47" s="30">
        <f t="shared" si="4"/>
        <v>0</v>
      </c>
      <c r="D47" s="162">
        <f t="shared" si="5"/>
        <v>0</v>
      </c>
      <c r="E47" s="28">
        <f t="shared" si="12"/>
        <v>0</v>
      </c>
      <c r="F47" s="184">
        <f t="shared" si="6"/>
        <v>0</v>
      </c>
      <c r="G47" s="163">
        <f t="shared" si="7"/>
        <v>0</v>
      </c>
      <c r="H47" s="27">
        <f t="shared" si="8"/>
        <v>0</v>
      </c>
      <c r="I47" s="197">
        <f t="shared" si="9"/>
        <v>0</v>
      </c>
      <c r="J47" s="199">
        <f t="shared" si="10"/>
        <v>0</v>
      </c>
      <c r="K47" s="29" t="e">
        <f t="shared" si="11"/>
        <v>#REF!</v>
      </c>
      <c r="L47" t="s">
        <v>336</v>
      </c>
      <c r="M47" s="176" t="s">
        <v>11</v>
      </c>
      <c r="N47" s="21"/>
      <c r="O47" s="165" t="s">
        <v>44</v>
      </c>
      <c r="P47" t="s">
        <v>403</v>
      </c>
      <c r="Q47" s="21" t="s">
        <v>91</v>
      </c>
      <c r="R47" s="165" t="s">
        <v>2</v>
      </c>
      <c r="S47" s="175" t="s">
        <v>11</v>
      </c>
      <c r="T47" s="165"/>
      <c r="U47" s="175"/>
      <c r="V47" s="175"/>
      <c r="W47" s="165" t="s">
        <v>3</v>
      </c>
      <c r="X47" s="175" t="s">
        <v>11</v>
      </c>
      <c r="Y47" s="165" t="s">
        <v>0</v>
      </c>
      <c r="Z47" s="175" t="s">
        <v>11</v>
      </c>
      <c r="AA47" s="165" t="s">
        <v>20</v>
      </c>
      <c r="AB47" s="175" t="s">
        <v>11</v>
      </c>
      <c r="AC47" s="24" t="s">
        <v>279</v>
      </c>
      <c r="AD47" s="175" t="s">
        <v>11</v>
      </c>
      <c r="AE47" s="168" t="s">
        <v>361</v>
      </c>
      <c r="AF47" s="171" t="s">
        <v>11</v>
      </c>
      <c r="AG47" s="165" t="s">
        <v>4</v>
      </c>
      <c r="AH47" s="175" t="s">
        <v>11</v>
      </c>
      <c r="AI47" s="165" t="s">
        <v>5</v>
      </c>
      <c r="AJ47" s="171" t="s">
        <v>11</v>
      </c>
      <c r="AK47" s="24" t="s">
        <v>43</v>
      </c>
      <c r="AL47" s="171" t="s">
        <v>11</v>
      </c>
      <c r="AM47" s="165" t="s">
        <v>208</v>
      </c>
      <c r="AN47" s="164" t="s">
        <v>11</v>
      </c>
      <c r="AO47" s="165" t="s">
        <v>247</v>
      </c>
      <c r="AP47" s="167" t="s">
        <v>11</v>
      </c>
      <c r="AQ47" s="165" t="s">
        <v>7</v>
      </c>
      <c r="AR47" s="171" t="s">
        <v>11</v>
      </c>
      <c r="AS47" s="25" t="s">
        <v>49</v>
      </c>
      <c r="AT47" s="177" t="s">
        <v>11</v>
      </c>
      <c r="AU47" s="177"/>
      <c r="AV47" s="25" t="s">
        <v>46</v>
      </c>
      <c r="AW47" s="173" t="s">
        <v>11</v>
      </c>
      <c r="AX47" s="26" t="s">
        <v>8</v>
      </c>
      <c r="AY47" s="167" t="s">
        <v>11</v>
      </c>
      <c r="AZ47" s="26" t="s">
        <v>10</v>
      </c>
      <c r="BA47" s="167" t="s">
        <v>11</v>
      </c>
      <c r="BB47" s="24" t="s">
        <v>47</v>
      </c>
      <c r="BC47" s="167" t="s">
        <v>11</v>
      </c>
      <c r="BD47" s="175" t="s">
        <v>11</v>
      </c>
    </row>
    <row r="48" spans="1:56" x14ac:dyDescent="0.25">
      <c r="A48" s="161"/>
      <c r="B48" s="29">
        <f t="shared" si="3"/>
        <v>0</v>
      </c>
      <c r="C48" s="30">
        <f t="shared" si="4"/>
        <v>0</v>
      </c>
      <c r="D48" s="162">
        <f t="shared" si="5"/>
        <v>0</v>
      </c>
      <c r="E48" s="28">
        <f t="shared" si="12"/>
        <v>0</v>
      </c>
      <c r="F48" s="184">
        <f t="shared" si="6"/>
        <v>0</v>
      </c>
      <c r="G48" s="163">
        <f t="shared" si="7"/>
        <v>0</v>
      </c>
      <c r="H48" s="27">
        <f t="shared" si="8"/>
        <v>0</v>
      </c>
      <c r="I48" s="197">
        <f t="shared" si="9"/>
        <v>0</v>
      </c>
      <c r="J48" s="199">
        <f t="shared" si="10"/>
        <v>0</v>
      </c>
      <c r="K48" s="29" t="e">
        <f t="shared" si="11"/>
        <v>#REF!</v>
      </c>
      <c r="L48" t="s">
        <v>336</v>
      </c>
      <c r="M48" s="176" t="s">
        <v>11</v>
      </c>
      <c r="N48" s="21"/>
      <c r="O48" s="165" t="s">
        <v>44</v>
      </c>
      <c r="P48" t="s">
        <v>321</v>
      </c>
      <c r="Q48" s="21" t="s">
        <v>91</v>
      </c>
      <c r="R48" s="165" t="s">
        <v>2</v>
      </c>
      <c r="S48" s="175" t="s">
        <v>11</v>
      </c>
      <c r="T48" s="165"/>
      <c r="U48" s="175"/>
      <c r="V48" s="175"/>
      <c r="W48" s="165" t="s">
        <v>3</v>
      </c>
      <c r="X48" s="175" t="s">
        <v>11</v>
      </c>
      <c r="Y48" s="165" t="s">
        <v>0</v>
      </c>
      <c r="Z48" s="175" t="s">
        <v>11</v>
      </c>
      <c r="AA48" s="165" t="s">
        <v>20</v>
      </c>
      <c r="AB48" s="175" t="s">
        <v>11</v>
      </c>
      <c r="AC48" s="24" t="s">
        <v>279</v>
      </c>
      <c r="AD48" s="175" t="s">
        <v>11</v>
      </c>
      <c r="AE48" s="168" t="s">
        <v>361</v>
      </c>
      <c r="AF48" s="171" t="s">
        <v>11</v>
      </c>
      <c r="AG48" s="165" t="s">
        <v>4</v>
      </c>
      <c r="AH48" s="175" t="s">
        <v>11</v>
      </c>
      <c r="AI48" s="165" t="s">
        <v>5</v>
      </c>
      <c r="AJ48" s="171" t="s">
        <v>11</v>
      </c>
      <c r="AK48" s="24" t="s">
        <v>43</v>
      </c>
      <c r="AL48" s="171" t="s">
        <v>11</v>
      </c>
      <c r="AM48" s="165" t="s">
        <v>208</v>
      </c>
      <c r="AN48" s="164" t="s">
        <v>11</v>
      </c>
      <c r="AO48" s="165" t="s">
        <v>247</v>
      </c>
      <c r="AP48" s="167" t="s">
        <v>11</v>
      </c>
      <c r="AQ48" s="165" t="s">
        <v>7</v>
      </c>
      <c r="AR48" s="171" t="s">
        <v>11</v>
      </c>
      <c r="AS48" s="25" t="s">
        <v>49</v>
      </c>
      <c r="AT48" s="177" t="s">
        <v>11</v>
      </c>
      <c r="AU48" s="177"/>
      <c r="AV48" s="25" t="s">
        <v>46</v>
      </c>
      <c r="AW48" s="173" t="s">
        <v>11</v>
      </c>
      <c r="AX48" s="26" t="s">
        <v>8</v>
      </c>
      <c r="AY48" s="167" t="s">
        <v>11</v>
      </c>
      <c r="AZ48" s="26" t="s">
        <v>10</v>
      </c>
      <c r="BA48" s="167" t="s">
        <v>11</v>
      </c>
      <c r="BB48" s="24" t="s">
        <v>47</v>
      </c>
      <c r="BC48" s="167" t="s">
        <v>11</v>
      </c>
      <c r="BD48" s="175" t="s">
        <v>11</v>
      </c>
    </row>
    <row r="49" spans="1:56" x14ac:dyDescent="0.25">
      <c r="A49" s="161"/>
      <c r="B49" s="29">
        <f t="shared" si="3"/>
        <v>0</v>
      </c>
      <c r="C49" s="30">
        <f t="shared" si="4"/>
        <v>0</v>
      </c>
      <c r="D49" s="162">
        <f t="shared" si="5"/>
        <v>0</v>
      </c>
      <c r="E49" s="28">
        <f t="shared" si="12"/>
        <v>0</v>
      </c>
      <c r="F49" s="184">
        <f t="shared" si="6"/>
        <v>0</v>
      </c>
      <c r="G49" s="163">
        <f t="shared" si="7"/>
        <v>0</v>
      </c>
      <c r="H49" s="27">
        <f t="shared" si="8"/>
        <v>0</v>
      </c>
      <c r="I49" s="197">
        <f t="shared" si="9"/>
        <v>0</v>
      </c>
      <c r="J49" s="199">
        <f t="shared" si="10"/>
        <v>0</v>
      </c>
      <c r="K49" s="29" t="e">
        <f t="shared" si="11"/>
        <v>#REF!</v>
      </c>
      <c r="L49" t="s">
        <v>336</v>
      </c>
      <c r="M49" s="176" t="s">
        <v>11</v>
      </c>
      <c r="N49" s="21"/>
      <c r="O49" s="165" t="s">
        <v>44</v>
      </c>
      <c r="P49" t="s">
        <v>322</v>
      </c>
      <c r="Q49" s="21" t="s">
        <v>91</v>
      </c>
      <c r="R49" s="165" t="s">
        <v>2</v>
      </c>
      <c r="S49" s="175" t="s">
        <v>11</v>
      </c>
      <c r="T49" s="165"/>
      <c r="U49" s="175"/>
      <c r="V49" s="175"/>
      <c r="W49" s="165" t="s">
        <v>3</v>
      </c>
      <c r="X49" s="175" t="s">
        <v>11</v>
      </c>
      <c r="Y49" s="165" t="s">
        <v>0</v>
      </c>
      <c r="Z49" s="175" t="s">
        <v>11</v>
      </c>
      <c r="AA49" s="165" t="s">
        <v>20</v>
      </c>
      <c r="AB49" s="175" t="s">
        <v>11</v>
      </c>
      <c r="AC49" s="24" t="s">
        <v>279</v>
      </c>
      <c r="AD49" s="175" t="s">
        <v>11</v>
      </c>
      <c r="AE49" s="168" t="s">
        <v>361</v>
      </c>
      <c r="AF49" s="171" t="s">
        <v>11</v>
      </c>
      <c r="AG49" s="165" t="s">
        <v>4</v>
      </c>
      <c r="AH49" s="175" t="s">
        <v>11</v>
      </c>
      <c r="AI49" s="165" t="s">
        <v>5</v>
      </c>
      <c r="AJ49" s="171" t="s">
        <v>11</v>
      </c>
      <c r="AK49" s="24" t="s">
        <v>43</v>
      </c>
      <c r="AL49" s="171" t="s">
        <v>11</v>
      </c>
      <c r="AM49" s="165" t="s">
        <v>208</v>
      </c>
      <c r="AN49" s="164" t="s">
        <v>11</v>
      </c>
      <c r="AO49" s="165" t="s">
        <v>247</v>
      </c>
      <c r="AP49" s="167" t="s">
        <v>11</v>
      </c>
      <c r="AQ49" s="165" t="s">
        <v>7</v>
      </c>
      <c r="AR49" s="171" t="s">
        <v>11</v>
      </c>
      <c r="AS49" s="25" t="s">
        <v>49</v>
      </c>
      <c r="AT49" s="177" t="s">
        <v>11</v>
      </c>
      <c r="AU49" s="177"/>
      <c r="AV49" s="25" t="s">
        <v>46</v>
      </c>
      <c r="AW49" s="173" t="s">
        <v>11</v>
      </c>
      <c r="AX49" s="26" t="s">
        <v>8</v>
      </c>
      <c r="AY49" s="167" t="s">
        <v>11</v>
      </c>
      <c r="AZ49" s="26" t="s">
        <v>10</v>
      </c>
      <c r="BA49" s="167" t="s">
        <v>11</v>
      </c>
      <c r="BB49" s="24" t="s">
        <v>47</v>
      </c>
      <c r="BC49" s="167" t="s">
        <v>11</v>
      </c>
      <c r="BD49" s="175" t="s">
        <v>11</v>
      </c>
    </row>
    <row r="50" spans="1:56" x14ac:dyDescent="0.25">
      <c r="A50" s="161"/>
      <c r="B50" s="29">
        <f t="shared" si="3"/>
        <v>0</v>
      </c>
      <c r="C50" s="30">
        <f t="shared" si="4"/>
        <v>0</v>
      </c>
      <c r="D50" s="162">
        <f t="shared" si="5"/>
        <v>0</v>
      </c>
      <c r="E50" s="28">
        <f t="shared" si="12"/>
        <v>0</v>
      </c>
      <c r="F50" s="184">
        <f t="shared" si="6"/>
        <v>0</v>
      </c>
      <c r="G50" s="163">
        <f t="shared" si="7"/>
        <v>0</v>
      </c>
      <c r="H50" s="27">
        <f t="shared" si="8"/>
        <v>0</v>
      </c>
      <c r="I50" s="197">
        <f t="shared" si="9"/>
        <v>0</v>
      </c>
      <c r="J50" s="199">
        <f t="shared" si="10"/>
        <v>0</v>
      </c>
      <c r="K50" s="29" t="e">
        <f t="shared" si="11"/>
        <v>#REF!</v>
      </c>
      <c r="L50" t="s">
        <v>336</v>
      </c>
      <c r="M50" s="176" t="s">
        <v>11</v>
      </c>
      <c r="N50" s="21"/>
      <c r="O50" s="165" t="s">
        <v>44</v>
      </c>
      <c r="P50" t="s">
        <v>323</v>
      </c>
      <c r="Q50" s="21" t="s">
        <v>91</v>
      </c>
      <c r="R50" s="165" t="s">
        <v>2</v>
      </c>
      <c r="S50" s="175" t="s">
        <v>11</v>
      </c>
      <c r="T50" s="165"/>
      <c r="U50" s="175"/>
      <c r="V50" s="175"/>
      <c r="W50" s="165" t="s">
        <v>3</v>
      </c>
      <c r="X50" s="175" t="s">
        <v>11</v>
      </c>
      <c r="Y50" s="165" t="s">
        <v>0</v>
      </c>
      <c r="Z50" s="175" t="s">
        <v>11</v>
      </c>
      <c r="AA50" s="165" t="s">
        <v>20</v>
      </c>
      <c r="AB50" s="175" t="s">
        <v>11</v>
      </c>
      <c r="AC50" s="24" t="s">
        <v>279</v>
      </c>
      <c r="AD50" s="175" t="s">
        <v>11</v>
      </c>
      <c r="AE50" s="168" t="s">
        <v>361</v>
      </c>
      <c r="AF50" s="171" t="s">
        <v>11</v>
      </c>
      <c r="AG50" s="165" t="s">
        <v>4</v>
      </c>
      <c r="AH50" s="175" t="s">
        <v>11</v>
      </c>
      <c r="AI50" s="165" t="s">
        <v>5</v>
      </c>
      <c r="AJ50" s="171" t="s">
        <v>11</v>
      </c>
      <c r="AK50" s="24" t="s">
        <v>43</v>
      </c>
      <c r="AL50" s="171" t="s">
        <v>11</v>
      </c>
      <c r="AM50" s="165" t="s">
        <v>208</v>
      </c>
      <c r="AN50" s="164" t="s">
        <v>11</v>
      </c>
      <c r="AO50" s="165" t="s">
        <v>247</v>
      </c>
      <c r="AP50" s="167" t="s">
        <v>11</v>
      </c>
      <c r="AQ50" s="165" t="s">
        <v>7</v>
      </c>
      <c r="AR50" s="171" t="s">
        <v>11</v>
      </c>
      <c r="AS50" s="25" t="s">
        <v>49</v>
      </c>
      <c r="AT50" s="177" t="s">
        <v>11</v>
      </c>
      <c r="AU50" s="177"/>
      <c r="AV50" s="25" t="s">
        <v>46</v>
      </c>
      <c r="AW50" s="173" t="s">
        <v>11</v>
      </c>
      <c r="AX50" s="26" t="s">
        <v>8</v>
      </c>
      <c r="AY50" s="167" t="s">
        <v>11</v>
      </c>
      <c r="AZ50" s="26" t="s">
        <v>10</v>
      </c>
      <c r="BA50" s="167" t="s">
        <v>11</v>
      </c>
      <c r="BB50" s="24" t="s">
        <v>47</v>
      </c>
      <c r="BC50" s="167" t="s">
        <v>11</v>
      </c>
      <c r="BD50" s="175" t="s">
        <v>11</v>
      </c>
    </row>
    <row r="51" spans="1:56" x14ac:dyDescent="0.25">
      <c r="A51" s="161"/>
      <c r="B51" s="29">
        <f t="shared" si="3"/>
        <v>0</v>
      </c>
      <c r="C51" s="30">
        <f t="shared" si="4"/>
        <v>0</v>
      </c>
      <c r="D51" s="162">
        <f t="shared" si="5"/>
        <v>0</v>
      </c>
      <c r="E51" s="28">
        <f t="shared" si="12"/>
        <v>0</v>
      </c>
      <c r="F51" s="184">
        <f t="shared" si="6"/>
        <v>0</v>
      </c>
      <c r="G51" s="163">
        <f t="shared" si="7"/>
        <v>0</v>
      </c>
      <c r="H51" s="27">
        <f t="shared" si="8"/>
        <v>0</v>
      </c>
      <c r="I51" s="197">
        <f t="shared" si="9"/>
        <v>0</v>
      </c>
      <c r="J51" s="199">
        <f t="shared" si="10"/>
        <v>0</v>
      </c>
      <c r="K51" s="29" t="e">
        <f t="shared" si="11"/>
        <v>#REF!</v>
      </c>
      <c r="L51" t="s">
        <v>336</v>
      </c>
      <c r="M51" s="176" t="s">
        <v>11</v>
      </c>
      <c r="N51" s="21"/>
      <c r="O51" s="165" t="s">
        <v>44</v>
      </c>
      <c r="P51" t="s">
        <v>324</v>
      </c>
      <c r="Q51" s="21" t="s">
        <v>91</v>
      </c>
      <c r="R51" s="165" t="s">
        <v>2</v>
      </c>
      <c r="S51" s="175" t="s">
        <v>11</v>
      </c>
      <c r="T51" s="165"/>
      <c r="U51" s="175"/>
      <c r="V51" s="175"/>
      <c r="W51" s="165" t="s">
        <v>3</v>
      </c>
      <c r="X51" s="175" t="s">
        <v>11</v>
      </c>
      <c r="Y51" s="165" t="s">
        <v>0</v>
      </c>
      <c r="Z51" s="175" t="s">
        <v>11</v>
      </c>
      <c r="AA51" s="165" t="s">
        <v>20</v>
      </c>
      <c r="AB51" s="175" t="s">
        <v>11</v>
      </c>
      <c r="AC51" s="24" t="s">
        <v>279</v>
      </c>
      <c r="AD51" s="175" t="s">
        <v>11</v>
      </c>
      <c r="AE51" s="168" t="s">
        <v>361</v>
      </c>
      <c r="AF51" s="171" t="s">
        <v>11</v>
      </c>
      <c r="AG51" s="165" t="s">
        <v>4</v>
      </c>
      <c r="AH51" s="175" t="s">
        <v>11</v>
      </c>
      <c r="AI51" s="165" t="s">
        <v>5</v>
      </c>
      <c r="AJ51" s="171" t="s">
        <v>11</v>
      </c>
      <c r="AK51" s="24" t="s">
        <v>43</v>
      </c>
      <c r="AL51" s="171" t="s">
        <v>11</v>
      </c>
      <c r="AM51" s="165" t="s">
        <v>208</v>
      </c>
      <c r="AN51" s="164" t="s">
        <v>11</v>
      </c>
      <c r="AO51" s="165" t="s">
        <v>247</v>
      </c>
      <c r="AP51" s="167" t="s">
        <v>11</v>
      </c>
      <c r="AQ51" s="165" t="s">
        <v>7</v>
      </c>
      <c r="AR51" s="171" t="s">
        <v>11</v>
      </c>
      <c r="AS51" s="25" t="s">
        <v>49</v>
      </c>
      <c r="AT51" s="177" t="s">
        <v>11</v>
      </c>
      <c r="AU51" s="177"/>
      <c r="AV51" s="25" t="s">
        <v>46</v>
      </c>
      <c r="AW51" s="173" t="s">
        <v>11</v>
      </c>
      <c r="AX51" s="26" t="s">
        <v>8</v>
      </c>
      <c r="AY51" s="167" t="s">
        <v>11</v>
      </c>
      <c r="AZ51" s="26" t="s">
        <v>10</v>
      </c>
      <c r="BA51" s="167" t="s">
        <v>11</v>
      </c>
      <c r="BB51" s="24" t="s">
        <v>47</v>
      </c>
      <c r="BC51" s="167" t="s">
        <v>11</v>
      </c>
      <c r="BD51" s="175" t="s">
        <v>11</v>
      </c>
    </row>
    <row r="52" spans="1:56" x14ac:dyDescent="0.25">
      <c r="A52" s="161"/>
      <c r="B52" s="29">
        <f t="shared" si="3"/>
        <v>0</v>
      </c>
      <c r="C52" s="30">
        <f t="shared" si="4"/>
        <v>0</v>
      </c>
      <c r="D52" s="162">
        <f t="shared" si="5"/>
        <v>0</v>
      </c>
      <c r="E52" s="28">
        <f t="shared" si="12"/>
        <v>0</v>
      </c>
      <c r="F52" s="184">
        <f t="shared" si="6"/>
        <v>0</v>
      </c>
      <c r="G52" s="163">
        <f t="shared" si="7"/>
        <v>0</v>
      </c>
      <c r="H52" s="27">
        <f t="shared" si="8"/>
        <v>0</v>
      </c>
      <c r="I52" s="197">
        <f t="shared" si="9"/>
        <v>0</v>
      </c>
      <c r="J52" s="199">
        <f t="shared" si="10"/>
        <v>0</v>
      </c>
      <c r="K52" s="29" t="e">
        <f t="shared" si="11"/>
        <v>#REF!</v>
      </c>
      <c r="L52" t="s">
        <v>336</v>
      </c>
      <c r="M52" s="176" t="s">
        <v>11</v>
      </c>
      <c r="N52" s="21"/>
      <c r="O52" s="165" t="s">
        <v>44</v>
      </c>
      <c r="P52" t="s">
        <v>325</v>
      </c>
      <c r="Q52" s="21" t="s">
        <v>91</v>
      </c>
      <c r="R52" s="165" t="s">
        <v>2</v>
      </c>
      <c r="S52" s="175" t="s">
        <v>11</v>
      </c>
      <c r="T52" s="165"/>
      <c r="U52" s="175"/>
      <c r="V52" s="175"/>
      <c r="W52" s="165" t="s">
        <v>3</v>
      </c>
      <c r="X52" s="175" t="s">
        <v>11</v>
      </c>
      <c r="Y52" s="165" t="s">
        <v>0</v>
      </c>
      <c r="Z52" s="175" t="s">
        <v>11</v>
      </c>
      <c r="AA52" s="165" t="s">
        <v>20</v>
      </c>
      <c r="AB52" s="175" t="s">
        <v>11</v>
      </c>
      <c r="AC52" s="24" t="s">
        <v>279</v>
      </c>
      <c r="AD52" s="175" t="s">
        <v>11</v>
      </c>
      <c r="AE52" s="168" t="s">
        <v>361</v>
      </c>
      <c r="AF52" s="171" t="s">
        <v>11</v>
      </c>
      <c r="AG52" s="165" t="s">
        <v>4</v>
      </c>
      <c r="AH52" s="175" t="s">
        <v>11</v>
      </c>
      <c r="AI52" s="165" t="s">
        <v>5</v>
      </c>
      <c r="AJ52" s="171" t="s">
        <v>11</v>
      </c>
      <c r="AK52" s="24" t="s">
        <v>43</v>
      </c>
      <c r="AL52" s="171" t="s">
        <v>11</v>
      </c>
      <c r="AM52" s="165" t="s">
        <v>208</v>
      </c>
      <c r="AN52" s="164" t="s">
        <v>11</v>
      </c>
      <c r="AO52" s="165" t="s">
        <v>247</v>
      </c>
      <c r="AP52" s="167" t="s">
        <v>11</v>
      </c>
      <c r="AQ52" s="165" t="s">
        <v>7</v>
      </c>
      <c r="AR52" s="171" t="s">
        <v>11</v>
      </c>
      <c r="AS52" s="25" t="s">
        <v>49</v>
      </c>
      <c r="AT52" s="177" t="s">
        <v>11</v>
      </c>
      <c r="AU52" s="177"/>
      <c r="AV52" s="25" t="s">
        <v>46</v>
      </c>
      <c r="AW52" s="173" t="s">
        <v>11</v>
      </c>
      <c r="AX52" s="26" t="s">
        <v>8</v>
      </c>
      <c r="AY52" s="167" t="s">
        <v>11</v>
      </c>
      <c r="AZ52" s="26" t="s">
        <v>10</v>
      </c>
      <c r="BA52" s="167" t="s">
        <v>11</v>
      </c>
      <c r="BB52" s="24" t="s">
        <v>47</v>
      </c>
      <c r="BC52" s="167" t="s">
        <v>11</v>
      </c>
      <c r="BD52" s="175" t="s">
        <v>11</v>
      </c>
    </row>
    <row r="53" spans="1:56" x14ac:dyDescent="0.25">
      <c r="A53" s="161"/>
      <c r="B53" s="29">
        <f t="shared" si="3"/>
        <v>0</v>
      </c>
      <c r="C53" s="30">
        <f t="shared" si="4"/>
        <v>0</v>
      </c>
      <c r="D53" s="162">
        <f t="shared" si="5"/>
        <v>0</v>
      </c>
      <c r="E53" s="28">
        <f t="shared" si="12"/>
        <v>0</v>
      </c>
      <c r="F53" s="184">
        <f t="shared" si="6"/>
        <v>0</v>
      </c>
      <c r="G53" s="163">
        <f t="shared" si="7"/>
        <v>0</v>
      </c>
      <c r="H53" s="27">
        <f t="shared" si="8"/>
        <v>0</v>
      </c>
      <c r="I53" s="197">
        <f t="shared" si="9"/>
        <v>0</v>
      </c>
      <c r="J53" s="199">
        <f t="shared" si="10"/>
        <v>0</v>
      </c>
      <c r="K53" s="29" t="e">
        <f t="shared" si="11"/>
        <v>#REF!</v>
      </c>
      <c r="L53" t="s">
        <v>336</v>
      </c>
      <c r="M53" s="176" t="s">
        <v>11</v>
      </c>
      <c r="N53" s="21"/>
      <c r="O53" s="165" t="s">
        <v>44</v>
      </c>
      <c r="P53" t="s">
        <v>195</v>
      </c>
      <c r="Q53" s="21" t="s">
        <v>248</v>
      </c>
      <c r="R53" s="165" t="s">
        <v>2</v>
      </c>
      <c r="S53" s="175" t="s">
        <v>11</v>
      </c>
      <c r="T53" s="165"/>
      <c r="U53" s="175"/>
      <c r="V53" s="175"/>
      <c r="W53" s="165" t="s">
        <v>3</v>
      </c>
      <c r="X53" s="175" t="s">
        <v>11</v>
      </c>
      <c r="Y53" s="165" t="s">
        <v>0</v>
      </c>
      <c r="Z53" s="175" t="s">
        <v>11</v>
      </c>
      <c r="AA53" s="165" t="s">
        <v>20</v>
      </c>
      <c r="AB53" s="175" t="s">
        <v>11</v>
      </c>
      <c r="AC53" s="24" t="s">
        <v>279</v>
      </c>
      <c r="AD53" s="175" t="s">
        <v>11</v>
      </c>
      <c r="AE53" s="168" t="s">
        <v>361</v>
      </c>
      <c r="AF53" s="171" t="s">
        <v>11</v>
      </c>
      <c r="AG53" s="165" t="s">
        <v>4</v>
      </c>
      <c r="AH53" s="175" t="s">
        <v>11</v>
      </c>
      <c r="AI53" s="165" t="s">
        <v>5</v>
      </c>
      <c r="AJ53" s="171" t="s">
        <v>11</v>
      </c>
      <c r="AK53" s="24" t="s">
        <v>43</v>
      </c>
      <c r="AL53" s="171" t="s">
        <v>11</v>
      </c>
      <c r="AM53" s="165" t="s">
        <v>208</v>
      </c>
      <c r="AN53" s="164" t="s">
        <v>11</v>
      </c>
      <c r="AO53" s="165" t="s">
        <v>247</v>
      </c>
      <c r="AP53" s="167" t="s">
        <v>11</v>
      </c>
      <c r="AQ53" s="165" t="s">
        <v>7</v>
      </c>
      <c r="AR53" s="171" t="s">
        <v>11</v>
      </c>
      <c r="AS53" s="25" t="s">
        <v>49</v>
      </c>
      <c r="AT53" s="177" t="s">
        <v>11</v>
      </c>
      <c r="AU53" s="177"/>
      <c r="AV53" s="25" t="s">
        <v>46</v>
      </c>
      <c r="AW53" s="173" t="s">
        <v>11</v>
      </c>
      <c r="AX53" s="26" t="s">
        <v>8</v>
      </c>
      <c r="AY53" s="167" t="s">
        <v>11</v>
      </c>
      <c r="AZ53" s="26" t="s">
        <v>10</v>
      </c>
      <c r="BA53" s="167" t="s">
        <v>11</v>
      </c>
      <c r="BB53" s="24" t="s">
        <v>47</v>
      </c>
      <c r="BC53" s="167" t="s">
        <v>11</v>
      </c>
      <c r="BD53" s="175" t="s">
        <v>11</v>
      </c>
    </row>
    <row r="54" spans="1:56" x14ac:dyDescent="0.25">
      <c r="A54" s="161"/>
      <c r="B54" s="29">
        <f t="shared" ref="B54:B85" si="13">IF($B$1=L36,M36,IF($B$1=O36,P36,IF($B$1=R36,S36,IF($B$1=T36,U36,IF($B$1=W36,X36,IF($B$1=Y36,Z36,IF($B$1=AA36,AB36,IF($B$1=AC36,AD36,IF($B$1=AE36,AF36,IF($B$1=AG36,AH36,IF($B$1=AI36,AJ36,IF($B$1=AK36,AL36,IF($B$1=AM36,AN36,IF($B$1=AO36,AP36,IF($B$1=AQ36,AR36,IF($B$1=AS36,AT36,IF($B$1=AU36,AV36,IF($B$1=BA36,BB36,IF($B$1=BC36,BD36)))))))))))))))))))</f>
        <v>0</v>
      </c>
      <c r="C54" s="30">
        <f t="shared" ref="C54:C85" si="14">IF($C$1=L36,M36,IF($C$1=O36,P36,IF($C$1=R36,S36,IF($C$1=T36,U36,IF($C$1=W36,X36,IF($C$1=Y36,Z36,IF($C$1=AA36,AB36,IF($C$1=AC36,AD36,IF($C$1=AE36,AF36,IF($C$1=AG36,AH37,IF($C$1=AI36,AJ36,IF($C$1=AK36,AL36,IF($C$1=AM36,AN36,IF($C$1=AO36,AP36,IF($C$1=AQ36,AR36,IF($C$1=AS36,AT36,IF($C$1=AU36,AV36,IF($C$1=BA36,BB36,IF($C$1=BC36,BD36)))))))))))))))))))</f>
        <v>0</v>
      </c>
      <c r="D54" s="162">
        <f t="shared" ref="D54:D85" si="15">IF($D$1=L36,M36,IF($D$1=O36,P36,IF($D$1=R36,S36,IF($D$1=T36,U36,IF($D$1=W36,X36,IF($D$1=Y36,Z36,IF($D$1=AA36,AB36,IF($D$1=AC36,AD36,IF($D$1=AE36,AF36,IF($D$1=AG36,AH36,IF($D$1=AI36,AJ36,IF($D$1=AK36,AL36,IF($D$1=AM36,AN36,IF($D$1=AO36,AP36,IF($D$1=AQ36,AR36,IF($D$1=AS36,AT36,IF($D$1=AU36,AV36,IF($D$1=BA36,BB36,IF($D$1=BD36,BE36)))))))))))))))))))</f>
        <v>0</v>
      </c>
      <c r="E54" s="28">
        <f t="shared" ref="E54:E85" si="16">IF($E$1=L36,M36,IF($E$1=O36,P36,IF($E$1=R36,S36,IF($E$1=T36,U36,IF($E$1=W36,X36,IF($E$1=Y36,Z36,IF($E$1=AA36,AB36,IF($E$1=AC36,AD36,IF($E$1=AE36,AF36,IF($E$1=AG36,AH37,IF($E$1=AI36,AJ36,IF($E$1=AK36,AL36,IF($E$1=AM36,AN36,IF($E$1=AO36,AP36,IF($E$1=AQ36,AR36,IF($E$1=AS36,AT36,IF($E$1=AU36,AV36,IF($E$1=BA36,BB36,IF($E$1=BC36,BD36)))))))))))))))))))</f>
        <v>0</v>
      </c>
      <c r="F54" s="184">
        <f t="shared" ref="F54:F85" si="17">IF($F$1=L36,M36,IF($F$1=O36,P36,IF($F$1=R36,S36,IF($F$1=T36,U36,IF($F$1=W36,X36,IF($F$1=Y36,Z36,IF($F$1=AA36,AB36,IF($F$1=AC36,AD36,IF($F$1=AE36,AF36,IF($F$1=AG36,AH36,IF($F$1=AI36,AJ36,IF($F$1=AK36,AL36,IF($F$1=AM36,AN36,IF($E$1=AO36,AP36,IF($F$1=AQ36,AR36,IF($F$1=AS36,AT36,IF($F$1=AU36,AV36,IF($F$1=BA36,BB36,IF($F$1=BC36,BD36)))))))))))))))))))</f>
        <v>0</v>
      </c>
      <c r="G54" s="163">
        <f t="shared" ref="G54:G85" si="18">IF($G$1=L36,M36,IF($G$1=O36,P36,IF($G$1=R36,S36,IF($G$1=T36,U36,IF($G$1=W36,X36,IF($G$1=Y36,Z36,IF($G$1=AA36,AB36,IF($G$1=AC36,AD36,IF($G$1=AE36,AF36,IF($G$1=AG36,AH36,IF($G$1=AI36,AJ36,IF($G$1=AK36,AL36,IF($G$1=AM36,AN36,IF($G$1=AO36,AP36,IF($G$1=AQ36,AR36,IF($G$1=AS36,AT36,IF($G$1=AU36,AV36,IF($G$1=BA36,BB36,IF($G$1=BD36,BE36)))))))))))))))))))</f>
        <v>0</v>
      </c>
      <c r="H54" s="27">
        <f t="shared" ref="H54:H85" si="19">IF($H$1=L36,M36,IF($H$1=O36,P36,IF($H$1=R36,S36,IF($H$1=T36,U36,IF($H$1=W36,X36,IF($H$1=Y36,Z36,IF($H$1=AA36,AB36,IF($H$1=AC36,AD36,IF($H$1=AE36,AF36,IF($H$1=AG36,AH36,IF($H$1=AI36,AJ36,IF($H$1=AK36,AL36,IF($H$1=AM36,AN36,IF($H$1=AO36,AP36,IF($H$1=AQ36,AR36,IF($H$1=AS36,AT36,IF($H$1=AU36,AV36,IF($H$1=BA36,BB36,IF($H$1=BC36,BD36)))))))))))))))))))</f>
        <v>0</v>
      </c>
      <c r="I54" s="197">
        <f t="shared" ref="I54:I85" si="20">IF($I$1=L36,M36,IF($I$1=O36,P36,IF($I$1=R36,S36,IF($I$1=T36,U36,IF($I$1=W36,X36,IF($I$1=Y36,Z36,IF($I$1=AA36,AB36,IF($I$1=AC36,AD36,IF($I$1=AE36,AF36,IF($I$1=AG36,AH36,IF($I$1=AI36,AJ36,IF($I$1=AK36,AL36,IF($I$1=AM36,AN36,IF($I$1=AO36,AP36,IF($I$1=AQ36,AR36,IF($I$1=AS36,AT36,IF($I$1=AU36,AV36,IF($I$1=BA36,BB36,IF($I$1=BC36,BD36)))))))))))))))))))</f>
        <v>0</v>
      </c>
      <c r="J54" s="199">
        <f t="shared" ref="J54:J85" si="21">IF($J$1=L36,M36,IF($J$1=O36,P36,IF($J$1=R36,S36,IF($J$1=T36,U36,IF($J$1=W36,X36,IF($J$1=Y36,Z36,IF($J$1=AA36,AB36,IF($J$1=AC36,AD36,IF($J$1=AE36,AF36,IF($J$1=AG36,AH36,IF($J$1=AI36,AJ36,IF($J$1=AK36,AL36,IF($J$1=AM36,AN36,IF($J$1=AO36,AP36,IF($J$1=AQ36,AR36,IF($J$1=AS36,AT36,IF($J$1=AU36,AV36,IF($J$1=BA36,BB36,IF($J$1=BC36,BD36)))))))))))))))))))</f>
        <v>0</v>
      </c>
      <c r="K54" s="29" t="e">
        <f t="shared" ref="K54:K85" si="22">IF($K$1=L36,M36,IF($K$1=O36,P36,IF($K$1=R36,S36,IF($K$1=T36,U36,IF($K$1=W36,X36,IF($K$1=Y36,Z36,IF($K$1=AA36,AB36,IF($K$1=AC36,AD36,IF($K$1=AE36,AF36,IF($K$1=AG36,AH36,IF($K$1=AI36,AJ36,IF($K$1=AK36,AL36,IF($K$1=AM36,AN36,IF($K$1=AO36,AP36,IF($K$1=AQ36,AR36,IF($K$1=AS36,AT36,IF($K$1=AU36,AV36,IF($K$1=BA36,BB36,IF($K$1=BC36,BD36)))))))))))))))))))</f>
        <v>#REF!</v>
      </c>
      <c r="L54" t="s">
        <v>336</v>
      </c>
      <c r="M54" s="176" t="s">
        <v>11</v>
      </c>
      <c r="N54" s="182"/>
      <c r="O54" s="165" t="s">
        <v>44</v>
      </c>
      <c r="P54" t="s">
        <v>246</v>
      </c>
      <c r="Q54" s="21" t="s">
        <v>91</v>
      </c>
      <c r="R54" s="165" t="s">
        <v>2</v>
      </c>
      <c r="S54" s="175" t="s">
        <v>11</v>
      </c>
      <c r="T54" s="165"/>
      <c r="U54" s="175"/>
      <c r="V54" s="175"/>
      <c r="W54" s="165" t="s">
        <v>3</v>
      </c>
      <c r="X54" s="175" t="s">
        <v>11</v>
      </c>
      <c r="Y54" s="165" t="s">
        <v>0</v>
      </c>
      <c r="Z54" s="175" t="s">
        <v>11</v>
      </c>
      <c r="AA54" s="165" t="s">
        <v>20</v>
      </c>
      <c r="AB54" s="175" t="s">
        <v>11</v>
      </c>
      <c r="AC54" s="24" t="s">
        <v>279</v>
      </c>
      <c r="AD54" s="175" t="s">
        <v>11</v>
      </c>
      <c r="AE54" s="168" t="s">
        <v>361</v>
      </c>
      <c r="AF54" s="171" t="s">
        <v>11</v>
      </c>
      <c r="AG54" s="165" t="s">
        <v>4</v>
      </c>
      <c r="AH54" s="175" t="s">
        <v>11</v>
      </c>
      <c r="AI54" s="165" t="s">
        <v>5</v>
      </c>
      <c r="AJ54" s="171" t="s">
        <v>11</v>
      </c>
      <c r="AK54" s="24" t="s">
        <v>43</v>
      </c>
      <c r="AL54" s="171" t="s">
        <v>11</v>
      </c>
      <c r="AM54" s="165" t="s">
        <v>208</v>
      </c>
      <c r="AN54" s="164" t="s">
        <v>11</v>
      </c>
      <c r="AO54" s="165" t="s">
        <v>247</v>
      </c>
      <c r="AP54" s="167" t="s">
        <v>11</v>
      </c>
      <c r="AQ54" s="165" t="s">
        <v>7</v>
      </c>
      <c r="AR54" s="171" t="s">
        <v>11</v>
      </c>
      <c r="AS54" s="25" t="s">
        <v>49</v>
      </c>
      <c r="AT54" s="177" t="s">
        <v>11</v>
      </c>
      <c r="AU54" s="177"/>
      <c r="AV54" s="25" t="s">
        <v>46</v>
      </c>
      <c r="AW54" s="173" t="s">
        <v>11</v>
      </c>
      <c r="AX54" s="26" t="s">
        <v>8</v>
      </c>
      <c r="AY54" s="167" t="s">
        <v>11</v>
      </c>
      <c r="AZ54" s="26" t="s">
        <v>10</v>
      </c>
      <c r="BA54" s="167" t="s">
        <v>11</v>
      </c>
      <c r="BB54" s="24" t="s">
        <v>47</v>
      </c>
      <c r="BC54" s="167" t="s">
        <v>11</v>
      </c>
      <c r="BD54" s="175" t="s">
        <v>11</v>
      </c>
    </row>
    <row r="55" spans="1:56" x14ac:dyDescent="0.25">
      <c r="A55" s="161"/>
      <c r="B55" s="29">
        <f t="shared" si="13"/>
        <v>0</v>
      </c>
      <c r="C55" s="30">
        <f t="shared" si="14"/>
        <v>0</v>
      </c>
      <c r="D55" s="162">
        <f t="shared" si="15"/>
        <v>0</v>
      </c>
      <c r="E55" s="28">
        <f t="shared" si="16"/>
        <v>0</v>
      </c>
      <c r="F55" s="184">
        <f t="shared" si="17"/>
        <v>0</v>
      </c>
      <c r="G55" s="163">
        <f t="shared" si="18"/>
        <v>0</v>
      </c>
      <c r="H55" s="27">
        <f t="shared" si="19"/>
        <v>0</v>
      </c>
      <c r="I55" s="197">
        <f t="shared" si="20"/>
        <v>0</v>
      </c>
      <c r="J55" s="199">
        <f t="shared" si="21"/>
        <v>0</v>
      </c>
      <c r="K55" s="29" t="e">
        <f t="shared" si="22"/>
        <v>#REF!</v>
      </c>
      <c r="L55" t="s">
        <v>336</v>
      </c>
      <c r="M55" s="176" t="s">
        <v>11</v>
      </c>
      <c r="N55" s="182"/>
      <c r="O55" s="165" t="s">
        <v>44</v>
      </c>
      <c r="P55" t="s">
        <v>119</v>
      </c>
      <c r="Q55" s="21" t="s">
        <v>248</v>
      </c>
      <c r="R55" s="178" t="s">
        <v>2</v>
      </c>
      <c r="S55" s="179" t="s">
        <v>11</v>
      </c>
      <c r="T55" s="178"/>
      <c r="U55" s="179"/>
      <c r="V55" s="179"/>
      <c r="W55" s="178" t="s">
        <v>3</v>
      </c>
      <c r="X55" s="179" t="s">
        <v>11</v>
      </c>
      <c r="Y55" s="178" t="s">
        <v>0</v>
      </c>
      <c r="Z55" s="179" t="s">
        <v>11</v>
      </c>
      <c r="AA55" s="178" t="s">
        <v>20</v>
      </c>
      <c r="AB55" s="179" t="s">
        <v>11</v>
      </c>
      <c r="AC55" s="24" t="s">
        <v>279</v>
      </c>
      <c r="AD55" s="179" t="s">
        <v>11</v>
      </c>
      <c r="AE55" s="168" t="s">
        <v>361</v>
      </c>
      <c r="AF55" s="174" t="s">
        <v>11</v>
      </c>
      <c r="AG55" s="178" t="s">
        <v>4</v>
      </c>
      <c r="AH55" s="179" t="s">
        <v>11</v>
      </c>
      <c r="AI55" s="178" t="s">
        <v>5</v>
      </c>
      <c r="AJ55" s="174" t="s">
        <v>11</v>
      </c>
      <c r="AK55" s="155" t="s">
        <v>43</v>
      </c>
      <c r="AL55" s="174" t="s">
        <v>11</v>
      </c>
      <c r="AM55" s="165" t="s">
        <v>208</v>
      </c>
      <c r="AN55" s="180" t="s">
        <v>11</v>
      </c>
      <c r="AO55" s="165" t="s">
        <v>247</v>
      </c>
      <c r="AP55" s="177" t="s">
        <v>11</v>
      </c>
      <c r="AQ55" s="178" t="s">
        <v>7</v>
      </c>
      <c r="AR55" s="174" t="s">
        <v>11</v>
      </c>
      <c r="AS55" s="156" t="s">
        <v>49</v>
      </c>
      <c r="AT55" s="177" t="s">
        <v>11</v>
      </c>
      <c r="AU55" s="177"/>
      <c r="AV55" s="156" t="s">
        <v>46</v>
      </c>
      <c r="AW55" s="181" t="s">
        <v>11</v>
      </c>
      <c r="AX55" s="157" t="s">
        <v>8</v>
      </c>
      <c r="AY55" s="177" t="s">
        <v>11</v>
      </c>
      <c r="AZ55" s="157" t="s">
        <v>10</v>
      </c>
      <c r="BA55" s="177" t="s">
        <v>11</v>
      </c>
      <c r="BB55" s="155" t="s">
        <v>47</v>
      </c>
      <c r="BC55" s="177" t="s">
        <v>11</v>
      </c>
      <c r="BD55" s="179" t="s">
        <v>11</v>
      </c>
    </row>
    <row r="56" spans="1:56" x14ac:dyDescent="0.25">
      <c r="A56" s="161"/>
      <c r="B56" s="29">
        <f t="shared" si="13"/>
        <v>0</v>
      </c>
      <c r="C56" s="30">
        <f t="shared" si="14"/>
        <v>0</v>
      </c>
      <c r="D56" s="162">
        <f t="shared" si="15"/>
        <v>0</v>
      </c>
      <c r="E56" s="28">
        <f t="shared" si="16"/>
        <v>0</v>
      </c>
      <c r="F56" s="184">
        <f t="shared" si="17"/>
        <v>0</v>
      </c>
      <c r="G56" s="163">
        <f t="shared" si="18"/>
        <v>0</v>
      </c>
      <c r="H56" s="27">
        <f t="shared" si="19"/>
        <v>0</v>
      </c>
      <c r="I56" s="197">
        <f t="shared" si="20"/>
        <v>0</v>
      </c>
      <c r="J56" s="199">
        <f t="shared" si="21"/>
        <v>0</v>
      </c>
      <c r="K56" s="29" t="e">
        <f t="shared" si="22"/>
        <v>#REF!</v>
      </c>
      <c r="L56" t="s">
        <v>336</v>
      </c>
      <c r="M56" s="176" t="s">
        <v>11</v>
      </c>
      <c r="N56" s="182"/>
      <c r="O56" s="165" t="s">
        <v>44</v>
      </c>
      <c r="P56" t="s">
        <v>120</v>
      </c>
      <c r="Q56" s="21" t="s">
        <v>91</v>
      </c>
      <c r="R56" s="178" t="s">
        <v>2</v>
      </c>
      <c r="S56" s="179" t="s">
        <v>11</v>
      </c>
      <c r="T56" s="178"/>
      <c r="U56" s="179"/>
      <c r="V56" s="179"/>
      <c r="W56" s="178" t="s">
        <v>3</v>
      </c>
      <c r="X56" s="179" t="s">
        <v>11</v>
      </c>
      <c r="Y56" s="178" t="s">
        <v>0</v>
      </c>
      <c r="Z56" s="179" t="s">
        <v>11</v>
      </c>
      <c r="AA56" s="178" t="s">
        <v>20</v>
      </c>
      <c r="AB56" s="179" t="s">
        <v>11</v>
      </c>
      <c r="AC56" s="24" t="s">
        <v>279</v>
      </c>
      <c r="AD56" s="179" t="s">
        <v>11</v>
      </c>
      <c r="AE56" s="168" t="s">
        <v>361</v>
      </c>
      <c r="AF56" s="174" t="s">
        <v>11</v>
      </c>
      <c r="AG56" s="178" t="s">
        <v>4</v>
      </c>
      <c r="AH56" s="179" t="s">
        <v>11</v>
      </c>
      <c r="AI56" s="178" t="s">
        <v>5</v>
      </c>
      <c r="AJ56" s="174" t="s">
        <v>11</v>
      </c>
      <c r="AK56" s="155" t="s">
        <v>43</v>
      </c>
      <c r="AL56" s="174" t="s">
        <v>11</v>
      </c>
      <c r="AM56" s="165" t="s">
        <v>208</v>
      </c>
      <c r="AN56" s="180" t="s">
        <v>11</v>
      </c>
      <c r="AO56" s="165" t="s">
        <v>247</v>
      </c>
      <c r="AP56" s="177" t="s">
        <v>11</v>
      </c>
      <c r="AQ56" s="178" t="s">
        <v>7</v>
      </c>
      <c r="AR56" s="174" t="s">
        <v>11</v>
      </c>
      <c r="AS56" s="156" t="s">
        <v>49</v>
      </c>
      <c r="AT56" s="177" t="s">
        <v>11</v>
      </c>
      <c r="AU56" s="177"/>
      <c r="AV56" s="156" t="s">
        <v>46</v>
      </c>
      <c r="AW56" s="181" t="s">
        <v>11</v>
      </c>
      <c r="AX56" s="157" t="s">
        <v>8</v>
      </c>
      <c r="AY56" s="177" t="s">
        <v>11</v>
      </c>
      <c r="AZ56" s="157" t="s">
        <v>10</v>
      </c>
      <c r="BA56" s="177" t="s">
        <v>11</v>
      </c>
      <c r="BB56" s="155" t="s">
        <v>47</v>
      </c>
      <c r="BC56" s="177" t="s">
        <v>11</v>
      </c>
      <c r="BD56" s="179" t="s">
        <v>11</v>
      </c>
    </row>
    <row r="57" spans="1:56" x14ac:dyDescent="0.25">
      <c r="A57" s="161"/>
      <c r="B57" s="29">
        <f t="shared" si="13"/>
        <v>0</v>
      </c>
      <c r="C57" s="30">
        <f t="shared" si="14"/>
        <v>0</v>
      </c>
      <c r="D57" s="162">
        <f t="shared" si="15"/>
        <v>0</v>
      </c>
      <c r="E57" s="28">
        <f t="shared" si="16"/>
        <v>0</v>
      </c>
      <c r="F57" s="184">
        <f t="shared" si="17"/>
        <v>0</v>
      </c>
      <c r="G57" s="163">
        <f t="shared" si="18"/>
        <v>0</v>
      </c>
      <c r="H57" s="27">
        <f t="shared" si="19"/>
        <v>0</v>
      </c>
      <c r="I57" s="197">
        <f t="shared" si="20"/>
        <v>0</v>
      </c>
      <c r="J57" s="199">
        <f t="shared" si="21"/>
        <v>0</v>
      </c>
      <c r="K57" s="29" t="e">
        <f t="shared" si="22"/>
        <v>#REF!</v>
      </c>
      <c r="L57" t="s">
        <v>336</v>
      </c>
      <c r="M57" s="176" t="s">
        <v>11</v>
      </c>
      <c r="N57" s="182"/>
      <c r="O57" s="165" t="s">
        <v>44</v>
      </c>
      <c r="P57" t="s">
        <v>304</v>
      </c>
      <c r="Q57" s="21" t="s">
        <v>91</v>
      </c>
      <c r="R57" s="178" t="s">
        <v>2</v>
      </c>
      <c r="S57" s="179" t="s">
        <v>11</v>
      </c>
      <c r="T57" s="178"/>
      <c r="U57" s="179"/>
      <c r="V57" s="179"/>
      <c r="W57" s="178" t="s">
        <v>3</v>
      </c>
      <c r="X57" s="179" t="s">
        <v>11</v>
      </c>
      <c r="Y57" s="178" t="s">
        <v>0</v>
      </c>
      <c r="Z57" s="179" t="s">
        <v>11</v>
      </c>
      <c r="AA57" s="178" t="s">
        <v>20</v>
      </c>
      <c r="AB57" s="179" t="s">
        <v>11</v>
      </c>
      <c r="AC57" s="24" t="s">
        <v>279</v>
      </c>
      <c r="AD57" s="179" t="s">
        <v>11</v>
      </c>
      <c r="AE57" s="168" t="s">
        <v>361</v>
      </c>
      <c r="AF57" s="174" t="s">
        <v>11</v>
      </c>
      <c r="AG57" s="178" t="s">
        <v>4</v>
      </c>
      <c r="AH57" s="179" t="s">
        <v>11</v>
      </c>
      <c r="AI57" s="178" t="s">
        <v>5</v>
      </c>
      <c r="AJ57" s="174" t="s">
        <v>11</v>
      </c>
      <c r="AK57" s="155" t="s">
        <v>43</v>
      </c>
      <c r="AL57" s="174" t="s">
        <v>11</v>
      </c>
      <c r="AM57" s="165" t="s">
        <v>208</v>
      </c>
      <c r="AN57" s="180" t="s">
        <v>11</v>
      </c>
      <c r="AO57" s="165" t="s">
        <v>247</v>
      </c>
      <c r="AP57" s="177" t="s">
        <v>11</v>
      </c>
      <c r="AQ57" s="178" t="s">
        <v>7</v>
      </c>
      <c r="AR57" s="174" t="s">
        <v>11</v>
      </c>
      <c r="AS57" s="156" t="s">
        <v>49</v>
      </c>
      <c r="AT57" s="177" t="s">
        <v>11</v>
      </c>
      <c r="AU57" s="177"/>
      <c r="AV57" s="156" t="s">
        <v>46</v>
      </c>
      <c r="AW57" s="181" t="s">
        <v>11</v>
      </c>
      <c r="AX57" s="157" t="s">
        <v>8</v>
      </c>
      <c r="AY57" s="177" t="s">
        <v>11</v>
      </c>
      <c r="AZ57" s="157" t="s">
        <v>10</v>
      </c>
      <c r="BA57" s="177" t="s">
        <v>11</v>
      </c>
      <c r="BB57" s="155" t="s">
        <v>47</v>
      </c>
      <c r="BC57" s="177" t="s">
        <v>11</v>
      </c>
      <c r="BD57" s="179" t="s">
        <v>11</v>
      </c>
    </row>
    <row r="58" spans="1:56" x14ac:dyDescent="0.25">
      <c r="A58" s="161"/>
      <c r="B58" s="29">
        <f t="shared" si="13"/>
        <v>0</v>
      </c>
      <c r="C58" s="30">
        <f t="shared" si="14"/>
        <v>0</v>
      </c>
      <c r="D58" s="162">
        <f t="shared" si="15"/>
        <v>0</v>
      </c>
      <c r="E58" s="28">
        <f t="shared" si="16"/>
        <v>0</v>
      </c>
      <c r="F58" s="184">
        <f t="shared" si="17"/>
        <v>0</v>
      </c>
      <c r="G58" s="163">
        <f t="shared" si="18"/>
        <v>0</v>
      </c>
      <c r="H58" s="27">
        <f t="shared" si="19"/>
        <v>0</v>
      </c>
      <c r="I58" s="197">
        <f t="shared" si="20"/>
        <v>0</v>
      </c>
      <c r="J58" s="199">
        <f t="shared" si="21"/>
        <v>0</v>
      </c>
      <c r="K58" s="29" t="e">
        <f t="shared" si="22"/>
        <v>#REF!</v>
      </c>
      <c r="L58" t="s">
        <v>336</v>
      </c>
      <c r="M58" s="176" t="s">
        <v>11</v>
      </c>
      <c r="N58" s="167"/>
      <c r="O58" s="165" t="s">
        <v>44</v>
      </c>
      <c r="P58" t="s">
        <v>196</v>
      </c>
      <c r="Q58" s="21" t="s">
        <v>62</v>
      </c>
      <c r="R58" s="178" t="s">
        <v>2</v>
      </c>
      <c r="S58" s="179" t="s">
        <v>11</v>
      </c>
      <c r="T58" s="178"/>
      <c r="U58" s="179"/>
      <c r="V58" s="179"/>
      <c r="W58" s="178" t="s">
        <v>3</v>
      </c>
      <c r="X58" s="179" t="s">
        <v>11</v>
      </c>
      <c r="Y58" s="178" t="s">
        <v>0</v>
      </c>
      <c r="Z58" s="179" t="s">
        <v>11</v>
      </c>
      <c r="AA58" s="178" t="s">
        <v>20</v>
      </c>
      <c r="AB58" s="179" t="s">
        <v>11</v>
      </c>
      <c r="AC58" s="24" t="s">
        <v>279</v>
      </c>
      <c r="AD58" s="179" t="s">
        <v>11</v>
      </c>
      <c r="AE58" s="168" t="s">
        <v>361</v>
      </c>
      <c r="AF58" s="174" t="s">
        <v>11</v>
      </c>
      <c r="AG58" s="178" t="s">
        <v>4</v>
      </c>
      <c r="AH58" s="179" t="s">
        <v>11</v>
      </c>
      <c r="AI58" s="178" t="s">
        <v>5</v>
      </c>
      <c r="AJ58" s="174" t="s">
        <v>11</v>
      </c>
      <c r="AK58" s="155" t="s">
        <v>43</v>
      </c>
      <c r="AL58" s="174" t="s">
        <v>11</v>
      </c>
      <c r="AM58" s="165" t="s">
        <v>208</v>
      </c>
      <c r="AN58" s="180" t="s">
        <v>11</v>
      </c>
      <c r="AO58" s="165" t="s">
        <v>247</v>
      </c>
      <c r="AP58" s="177" t="s">
        <v>11</v>
      </c>
      <c r="AQ58" s="178" t="s">
        <v>7</v>
      </c>
      <c r="AR58" s="174" t="s">
        <v>11</v>
      </c>
      <c r="AS58" s="156" t="s">
        <v>49</v>
      </c>
      <c r="AT58" s="177" t="s">
        <v>11</v>
      </c>
      <c r="AU58" s="177"/>
      <c r="AV58" s="156" t="s">
        <v>46</v>
      </c>
      <c r="AW58" s="181" t="s">
        <v>11</v>
      </c>
      <c r="AX58" s="157" t="s">
        <v>8</v>
      </c>
      <c r="AY58" s="177" t="s">
        <v>11</v>
      </c>
      <c r="AZ58" s="157" t="s">
        <v>10</v>
      </c>
      <c r="BA58" s="177" t="s">
        <v>11</v>
      </c>
      <c r="BB58" s="155" t="s">
        <v>47</v>
      </c>
      <c r="BC58" s="177" t="s">
        <v>11</v>
      </c>
      <c r="BD58" s="179" t="s">
        <v>11</v>
      </c>
    </row>
    <row r="59" spans="1:56" x14ac:dyDescent="0.25">
      <c r="A59" s="161"/>
      <c r="B59" s="29">
        <f t="shared" si="13"/>
        <v>0</v>
      </c>
      <c r="C59" s="30">
        <f t="shared" si="14"/>
        <v>0</v>
      </c>
      <c r="D59" s="162">
        <f t="shared" si="15"/>
        <v>0</v>
      </c>
      <c r="E59" s="28">
        <f t="shared" si="16"/>
        <v>0</v>
      </c>
      <c r="F59" s="184">
        <f t="shared" si="17"/>
        <v>0</v>
      </c>
      <c r="G59" s="163">
        <f t="shared" si="18"/>
        <v>0</v>
      </c>
      <c r="H59" s="27">
        <f t="shared" si="19"/>
        <v>0</v>
      </c>
      <c r="I59" s="197">
        <f t="shared" si="20"/>
        <v>0</v>
      </c>
      <c r="J59" s="199">
        <f t="shared" si="21"/>
        <v>0</v>
      </c>
      <c r="K59" s="29" t="e">
        <f t="shared" si="22"/>
        <v>#REF!</v>
      </c>
      <c r="L59" t="s">
        <v>336</v>
      </c>
      <c r="M59" s="176" t="s">
        <v>11</v>
      </c>
      <c r="N59" s="167"/>
      <c r="O59" s="165" t="s">
        <v>44</v>
      </c>
      <c r="P59" t="s">
        <v>271</v>
      </c>
      <c r="Q59" s="21" t="s">
        <v>248</v>
      </c>
      <c r="R59" s="178" t="s">
        <v>2</v>
      </c>
      <c r="S59" s="179" t="s">
        <v>11</v>
      </c>
      <c r="T59" s="178"/>
      <c r="U59" s="179"/>
      <c r="V59" s="179"/>
      <c r="W59" s="178" t="s">
        <v>3</v>
      </c>
      <c r="X59" s="179" t="s">
        <v>11</v>
      </c>
      <c r="Y59" s="178" t="s">
        <v>0</v>
      </c>
      <c r="Z59" s="179" t="s">
        <v>11</v>
      </c>
      <c r="AA59" s="178" t="s">
        <v>20</v>
      </c>
      <c r="AB59" s="179" t="s">
        <v>11</v>
      </c>
      <c r="AC59" s="24" t="s">
        <v>279</v>
      </c>
      <c r="AD59" s="179" t="s">
        <v>11</v>
      </c>
      <c r="AE59" s="168" t="s">
        <v>361</v>
      </c>
      <c r="AF59" s="174" t="s">
        <v>11</v>
      </c>
      <c r="AG59" s="178" t="s">
        <v>4</v>
      </c>
      <c r="AH59" s="179" t="s">
        <v>11</v>
      </c>
      <c r="AI59" s="178" t="s">
        <v>5</v>
      </c>
      <c r="AJ59" s="174" t="s">
        <v>11</v>
      </c>
      <c r="AK59" s="155" t="s">
        <v>43</v>
      </c>
      <c r="AL59" s="174" t="s">
        <v>11</v>
      </c>
      <c r="AM59" s="165" t="s">
        <v>208</v>
      </c>
      <c r="AN59" s="180" t="s">
        <v>11</v>
      </c>
      <c r="AO59" s="165" t="s">
        <v>247</v>
      </c>
      <c r="AP59" s="177" t="s">
        <v>11</v>
      </c>
      <c r="AQ59" s="178" t="s">
        <v>7</v>
      </c>
      <c r="AR59" s="174" t="s">
        <v>11</v>
      </c>
      <c r="AS59" s="156" t="s">
        <v>49</v>
      </c>
      <c r="AT59" s="177" t="s">
        <v>11</v>
      </c>
      <c r="AU59" s="177"/>
      <c r="AV59" s="156" t="s">
        <v>46</v>
      </c>
      <c r="AW59" s="181" t="s">
        <v>11</v>
      </c>
      <c r="AX59" s="157" t="s">
        <v>8</v>
      </c>
      <c r="AY59" s="177" t="s">
        <v>11</v>
      </c>
      <c r="AZ59" s="157" t="s">
        <v>10</v>
      </c>
      <c r="BA59" s="177" t="s">
        <v>11</v>
      </c>
      <c r="BB59" s="155" t="s">
        <v>47</v>
      </c>
      <c r="BC59" s="177" t="s">
        <v>11</v>
      </c>
      <c r="BD59" s="179" t="s">
        <v>11</v>
      </c>
    </row>
    <row r="60" spans="1:56" x14ac:dyDescent="0.25">
      <c r="A60" s="161"/>
      <c r="B60" s="29">
        <f t="shared" si="13"/>
        <v>0</v>
      </c>
      <c r="C60" s="30">
        <f t="shared" si="14"/>
        <v>0</v>
      </c>
      <c r="D60" s="162">
        <f t="shared" si="15"/>
        <v>0</v>
      </c>
      <c r="E60" s="28">
        <f t="shared" si="16"/>
        <v>0</v>
      </c>
      <c r="F60" s="184">
        <f t="shared" si="17"/>
        <v>0</v>
      </c>
      <c r="G60" s="163">
        <f t="shared" si="18"/>
        <v>0</v>
      </c>
      <c r="H60" s="27">
        <f t="shared" si="19"/>
        <v>0</v>
      </c>
      <c r="I60" s="197">
        <f t="shared" si="20"/>
        <v>0</v>
      </c>
      <c r="J60" s="199">
        <f t="shared" si="21"/>
        <v>0</v>
      </c>
      <c r="K60" s="29" t="e">
        <f t="shared" si="22"/>
        <v>#REF!</v>
      </c>
      <c r="L60" t="s">
        <v>336</v>
      </c>
      <c r="M60" s="176" t="s">
        <v>11</v>
      </c>
      <c r="N60" s="167"/>
      <c r="O60" s="165" t="s">
        <v>44</v>
      </c>
      <c r="P60" t="s">
        <v>272</v>
      </c>
      <c r="Q60" s="21" t="s">
        <v>248</v>
      </c>
      <c r="R60" s="178" t="s">
        <v>2</v>
      </c>
      <c r="S60" s="179" t="s">
        <v>11</v>
      </c>
      <c r="T60" s="178"/>
      <c r="U60" s="179"/>
      <c r="V60" s="179"/>
      <c r="W60" s="178" t="s">
        <v>3</v>
      </c>
      <c r="X60" s="179" t="s">
        <v>11</v>
      </c>
      <c r="Y60" s="178" t="s">
        <v>0</v>
      </c>
      <c r="Z60" s="179" t="s">
        <v>11</v>
      </c>
      <c r="AA60" s="178" t="s">
        <v>20</v>
      </c>
      <c r="AB60" s="179" t="s">
        <v>11</v>
      </c>
      <c r="AC60" s="24" t="s">
        <v>279</v>
      </c>
      <c r="AD60" s="179" t="s">
        <v>11</v>
      </c>
      <c r="AE60" s="168" t="s">
        <v>361</v>
      </c>
      <c r="AF60" s="174" t="s">
        <v>11</v>
      </c>
      <c r="AG60" s="178" t="s">
        <v>4</v>
      </c>
      <c r="AH60" s="179" t="s">
        <v>11</v>
      </c>
      <c r="AI60" s="178" t="s">
        <v>5</v>
      </c>
      <c r="AJ60" s="174" t="s">
        <v>11</v>
      </c>
      <c r="AK60" s="155" t="s">
        <v>43</v>
      </c>
      <c r="AL60" s="174" t="s">
        <v>11</v>
      </c>
      <c r="AM60" s="165" t="s">
        <v>208</v>
      </c>
      <c r="AN60" s="180" t="s">
        <v>11</v>
      </c>
      <c r="AO60" s="165" t="s">
        <v>247</v>
      </c>
      <c r="AP60" s="177" t="s">
        <v>11</v>
      </c>
      <c r="AQ60" s="178" t="s">
        <v>7</v>
      </c>
      <c r="AR60" s="174" t="s">
        <v>11</v>
      </c>
      <c r="AS60" s="156" t="s">
        <v>49</v>
      </c>
      <c r="AT60" s="177" t="s">
        <v>11</v>
      </c>
      <c r="AU60" s="177"/>
      <c r="AV60" s="156" t="s">
        <v>46</v>
      </c>
      <c r="AW60" s="181" t="s">
        <v>11</v>
      </c>
      <c r="AX60" s="157" t="s">
        <v>8</v>
      </c>
      <c r="AY60" s="177" t="s">
        <v>11</v>
      </c>
      <c r="AZ60" s="157" t="s">
        <v>10</v>
      </c>
      <c r="BA60" s="177" t="s">
        <v>11</v>
      </c>
      <c r="BB60" s="155" t="s">
        <v>47</v>
      </c>
      <c r="BC60" s="177" t="s">
        <v>11</v>
      </c>
      <c r="BD60" s="179" t="s">
        <v>11</v>
      </c>
    </row>
    <row r="61" spans="1:56" x14ac:dyDescent="0.25">
      <c r="A61" s="161"/>
      <c r="B61" s="29">
        <f t="shared" si="13"/>
        <v>0</v>
      </c>
      <c r="C61" s="30">
        <f t="shared" si="14"/>
        <v>0</v>
      </c>
      <c r="D61" s="162">
        <f t="shared" si="15"/>
        <v>0</v>
      </c>
      <c r="E61" s="28">
        <f t="shared" si="16"/>
        <v>0</v>
      </c>
      <c r="F61" s="184">
        <f t="shared" si="17"/>
        <v>0</v>
      </c>
      <c r="G61" s="163">
        <f t="shared" si="18"/>
        <v>0</v>
      </c>
      <c r="H61" s="27">
        <f t="shared" si="19"/>
        <v>0</v>
      </c>
      <c r="I61" s="197">
        <f t="shared" si="20"/>
        <v>0</v>
      </c>
      <c r="J61" s="199">
        <f t="shared" si="21"/>
        <v>0</v>
      </c>
      <c r="K61" s="29" t="e">
        <f t="shared" si="22"/>
        <v>#REF!</v>
      </c>
      <c r="L61" t="s">
        <v>336</v>
      </c>
      <c r="M61" s="176" t="s">
        <v>11</v>
      </c>
      <c r="N61" s="167"/>
      <c r="O61" s="165" t="s">
        <v>44</v>
      </c>
      <c r="P61" s="176" t="s">
        <v>11</v>
      </c>
      <c r="Q61" s="176" t="s">
        <v>11</v>
      </c>
      <c r="R61" s="178" t="s">
        <v>2</v>
      </c>
      <c r="S61" s="179" t="s">
        <v>11</v>
      </c>
      <c r="T61" s="178"/>
      <c r="U61" s="179"/>
      <c r="V61" s="179"/>
      <c r="W61" s="178" t="s">
        <v>3</v>
      </c>
      <c r="X61" s="179" t="s">
        <v>11</v>
      </c>
      <c r="Y61" s="178" t="s">
        <v>0</v>
      </c>
      <c r="Z61" s="179" t="s">
        <v>11</v>
      </c>
      <c r="AA61" s="178" t="s">
        <v>20</v>
      </c>
      <c r="AB61" s="179" t="s">
        <v>11</v>
      </c>
      <c r="AC61" s="24" t="s">
        <v>279</v>
      </c>
      <c r="AD61" s="179" t="s">
        <v>11</v>
      </c>
      <c r="AE61" s="168" t="s">
        <v>361</v>
      </c>
      <c r="AF61" s="174" t="s">
        <v>11</v>
      </c>
      <c r="AG61" s="178" t="s">
        <v>4</v>
      </c>
      <c r="AH61" s="179" t="s">
        <v>11</v>
      </c>
      <c r="AI61" s="178" t="s">
        <v>5</v>
      </c>
      <c r="AJ61" s="174" t="s">
        <v>11</v>
      </c>
      <c r="AK61" s="155" t="s">
        <v>43</v>
      </c>
      <c r="AL61" s="174" t="s">
        <v>11</v>
      </c>
      <c r="AM61" s="165" t="s">
        <v>208</v>
      </c>
      <c r="AN61" s="180" t="s">
        <v>11</v>
      </c>
      <c r="AO61" s="165" t="s">
        <v>247</v>
      </c>
      <c r="AP61" s="177" t="s">
        <v>11</v>
      </c>
      <c r="AQ61" s="178" t="s">
        <v>7</v>
      </c>
      <c r="AR61" s="174" t="s">
        <v>11</v>
      </c>
      <c r="AS61" s="156" t="s">
        <v>49</v>
      </c>
      <c r="AT61" s="177" t="s">
        <v>11</v>
      </c>
      <c r="AU61" s="177"/>
      <c r="AV61" s="156" t="s">
        <v>46</v>
      </c>
      <c r="AW61" s="181" t="s">
        <v>11</v>
      </c>
      <c r="AX61" s="157" t="s">
        <v>8</v>
      </c>
      <c r="AY61" s="177" t="s">
        <v>11</v>
      </c>
      <c r="AZ61" s="157" t="s">
        <v>10</v>
      </c>
      <c r="BA61" s="177" t="s">
        <v>11</v>
      </c>
      <c r="BB61" s="155" t="s">
        <v>47</v>
      </c>
      <c r="BC61" s="177" t="s">
        <v>11</v>
      </c>
      <c r="BD61" s="179" t="s">
        <v>11</v>
      </c>
    </row>
    <row r="62" spans="1:56" x14ac:dyDescent="0.25">
      <c r="A62" s="161"/>
      <c r="B62" s="29">
        <f t="shared" si="13"/>
        <v>0</v>
      </c>
      <c r="C62" s="30">
        <f t="shared" si="14"/>
        <v>0</v>
      </c>
      <c r="D62" s="162">
        <f t="shared" si="15"/>
        <v>0</v>
      </c>
      <c r="E62" s="28">
        <f t="shared" si="16"/>
        <v>0</v>
      </c>
      <c r="F62" s="184">
        <f t="shared" si="17"/>
        <v>0</v>
      </c>
      <c r="G62" s="163">
        <f t="shared" si="18"/>
        <v>0</v>
      </c>
      <c r="H62" s="27">
        <f t="shared" si="19"/>
        <v>0</v>
      </c>
      <c r="I62" s="197">
        <f t="shared" si="20"/>
        <v>0</v>
      </c>
      <c r="J62" s="199">
        <f t="shared" si="21"/>
        <v>0</v>
      </c>
      <c r="K62" s="29" t="e">
        <f t="shared" si="22"/>
        <v>#REF!</v>
      </c>
      <c r="L62" t="s">
        <v>336</v>
      </c>
      <c r="M62" s="176" t="s">
        <v>11</v>
      </c>
      <c r="N62" s="167"/>
      <c r="O62" s="165" t="s">
        <v>44</v>
      </c>
      <c r="P62" s="176" t="s">
        <v>11</v>
      </c>
      <c r="Q62" s="176" t="s">
        <v>11</v>
      </c>
      <c r="R62" s="178" t="s">
        <v>2</v>
      </c>
      <c r="S62" s="179" t="s">
        <v>11</v>
      </c>
      <c r="T62" s="178"/>
      <c r="U62" s="179"/>
      <c r="V62" s="179"/>
      <c r="W62" s="178" t="s">
        <v>3</v>
      </c>
      <c r="X62" s="179" t="s">
        <v>11</v>
      </c>
      <c r="Y62" s="178" t="s">
        <v>0</v>
      </c>
      <c r="Z62" s="179" t="s">
        <v>11</v>
      </c>
      <c r="AA62" s="178" t="s">
        <v>20</v>
      </c>
      <c r="AB62" s="179" t="s">
        <v>11</v>
      </c>
      <c r="AC62" s="24" t="s">
        <v>279</v>
      </c>
      <c r="AD62" s="179" t="s">
        <v>11</v>
      </c>
      <c r="AE62" s="168" t="s">
        <v>361</v>
      </c>
      <c r="AF62" s="174" t="s">
        <v>11</v>
      </c>
      <c r="AG62" s="178" t="s">
        <v>4</v>
      </c>
      <c r="AH62" s="179" t="s">
        <v>11</v>
      </c>
      <c r="AI62" s="178" t="s">
        <v>5</v>
      </c>
      <c r="AJ62" s="174" t="s">
        <v>11</v>
      </c>
      <c r="AK62" s="155" t="s">
        <v>43</v>
      </c>
      <c r="AL62" s="174" t="s">
        <v>11</v>
      </c>
      <c r="AM62" s="165" t="s">
        <v>208</v>
      </c>
      <c r="AN62" s="180" t="s">
        <v>11</v>
      </c>
      <c r="AO62" s="165" t="s">
        <v>247</v>
      </c>
      <c r="AP62" s="177" t="s">
        <v>11</v>
      </c>
      <c r="AQ62" s="178" t="s">
        <v>7</v>
      </c>
      <c r="AR62" s="174" t="s">
        <v>11</v>
      </c>
      <c r="AS62" s="156" t="s">
        <v>49</v>
      </c>
      <c r="AT62" s="177" t="s">
        <v>11</v>
      </c>
      <c r="AU62" s="177"/>
      <c r="AV62" s="156" t="s">
        <v>46</v>
      </c>
      <c r="AW62" s="181" t="s">
        <v>11</v>
      </c>
      <c r="AX62" s="157" t="s">
        <v>8</v>
      </c>
      <c r="AY62" s="177" t="s">
        <v>11</v>
      </c>
      <c r="AZ62" s="157" t="s">
        <v>10</v>
      </c>
      <c r="BA62" s="177" t="s">
        <v>11</v>
      </c>
      <c r="BB62" s="155" t="s">
        <v>47</v>
      </c>
      <c r="BC62" s="177" t="s">
        <v>11</v>
      </c>
      <c r="BD62" s="179" t="s">
        <v>11</v>
      </c>
    </row>
    <row r="63" spans="1:56" x14ac:dyDescent="0.25">
      <c r="A63" s="161"/>
      <c r="B63" s="29">
        <f t="shared" si="13"/>
        <v>0</v>
      </c>
      <c r="C63" s="30">
        <f t="shared" si="14"/>
        <v>0</v>
      </c>
      <c r="D63" s="162">
        <f t="shared" si="15"/>
        <v>0</v>
      </c>
      <c r="E63" s="28">
        <f t="shared" si="16"/>
        <v>0</v>
      </c>
      <c r="F63" s="184">
        <f t="shared" si="17"/>
        <v>0</v>
      </c>
      <c r="G63" s="163">
        <f t="shared" si="18"/>
        <v>0</v>
      </c>
      <c r="H63" s="27">
        <f t="shared" si="19"/>
        <v>0</v>
      </c>
      <c r="I63" s="197">
        <f t="shared" si="20"/>
        <v>0</v>
      </c>
      <c r="J63" s="199">
        <f t="shared" si="21"/>
        <v>0</v>
      </c>
      <c r="K63" s="29" t="e">
        <f t="shared" si="22"/>
        <v>#REF!</v>
      </c>
      <c r="L63" t="s">
        <v>336</v>
      </c>
      <c r="M63" s="176" t="s">
        <v>11</v>
      </c>
      <c r="N63" s="167"/>
      <c r="O63" s="165" t="s">
        <v>44</v>
      </c>
      <c r="P63" s="176" t="s">
        <v>11</v>
      </c>
      <c r="Q63" s="176" t="s">
        <v>11</v>
      </c>
      <c r="R63" s="178" t="s">
        <v>2</v>
      </c>
      <c r="S63" s="179" t="s">
        <v>11</v>
      </c>
      <c r="T63" s="178"/>
      <c r="U63" s="179"/>
      <c r="V63" s="179"/>
      <c r="W63" s="178" t="s">
        <v>3</v>
      </c>
      <c r="X63" s="179" t="s">
        <v>11</v>
      </c>
      <c r="Y63" s="178" t="s">
        <v>0</v>
      </c>
      <c r="Z63" s="179" t="s">
        <v>11</v>
      </c>
      <c r="AA63" s="178" t="s">
        <v>20</v>
      </c>
      <c r="AB63" s="179" t="s">
        <v>11</v>
      </c>
      <c r="AC63" s="24" t="s">
        <v>279</v>
      </c>
      <c r="AD63" s="179" t="s">
        <v>11</v>
      </c>
      <c r="AE63" s="168" t="s">
        <v>361</v>
      </c>
      <c r="AF63" s="174" t="s">
        <v>11</v>
      </c>
      <c r="AG63" s="178" t="s">
        <v>4</v>
      </c>
      <c r="AH63" s="179" t="s">
        <v>11</v>
      </c>
      <c r="AI63" s="178" t="s">
        <v>5</v>
      </c>
      <c r="AJ63" s="174" t="s">
        <v>11</v>
      </c>
      <c r="AK63" s="155" t="s">
        <v>43</v>
      </c>
      <c r="AL63" s="174" t="s">
        <v>11</v>
      </c>
      <c r="AM63" s="165" t="s">
        <v>208</v>
      </c>
      <c r="AN63" s="180" t="s">
        <v>11</v>
      </c>
      <c r="AO63" s="165" t="s">
        <v>247</v>
      </c>
      <c r="AP63" s="177" t="s">
        <v>11</v>
      </c>
      <c r="AQ63" s="178" t="s">
        <v>7</v>
      </c>
      <c r="AR63" s="174" t="s">
        <v>11</v>
      </c>
      <c r="AS63" s="156" t="s">
        <v>49</v>
      </c>
      <c r="AT63" s="177" t="s">
        <v>11</v>
      </c>
      <c r="AU63" s="177"/>
      <c r="AV63" s="156" t="s">
        <v>46</v>
      </c>
      <c r="AW63" s="181" t="s">
        <v>11</v>
      </c>
      <c r="AX63" s="157" t="s">
        <v>8</v>
      </c>
      <c r="AY63" s="177" t="s">
        <v>11</v>
      </c>
      <c r="AZ63" s="157" t="s">
        <v>10</v>
      </c>
      <c r="BA63" s="177" t="s">
        <v>11</v>
      </c>
      <c r="BB63" s="155" t="s">
        <v>47</v>
      </c>
      <c r="BC63" s="177" t="s">
        <v>11</v>
      </c>
      <c r="BD63" s="179" t="s">
        <v>11</v>
      </c>
    </row>
    <row r="64" spans="1:56" x14ac:dyDescent="0.25">
      <c r="A64" s="161"/>
      <c r="B64" s="29">
        <f t="shared" si="13"/>
        <v>0</v>
      </c>
      <c r="C64" s="30">
        <f t="shared" si="14"/>
        <v>0</v>
      </c>
      <c r="D64" s="162">
        <f t="shared" si="15"/>
        <v>0</v>
      </c>
      <c r="E64" s="28">
        <f t="shared" si="16"/>
        <v>0</v>
      </c>
      <c r="F64" s="184">
        <f t="shared" si="17"/>
        <v>0</v>
      </c>
      <c r="G64" s="163">
        <f t="shared" si="18"/>
        <v>0</v>
      </c>
      <c r="H64" s="27">
        <f t="shared" si="19"/>
        <v>0</v>
      </c>
      <c r="I64" s="197">
        <f t="shared" si="20"/>
        <v>0</v>
      </c>
      <c r="J64" s="199">
        <f t="shared" si="21"/>
        <v>0</v>
      </c>
      <c r="K64" s="29" t="e">
        <f t="shared" si="22"/>
        <v>#REF!</v>
      </c>
      <c r="L64" t="s">
        <v>336</v>
      </c>
      <c r="M64" s="176" t="s">
        <v>11</v>
      </c>
      <c r="N64" s="167"/>
      <c r="O64" s="165" t="s">
        <v>44</v>
      </c>
      <c r="P64" s="176" t="s">
        <v>11</v>
      </c>
      <c r="Q64" s="176" t="s">
        <v>11</v>
      </c>
      <c r="R64" s="178" t="s">
        <v>2</v>
      </c>
      <c r="S64" s="179" t="s">
        <v>11</v>
      </c>
      <c r="T64" s="178"/>
      <c r="U64" s="179"/>
      <c r="V64" s="179"/>
      <c r="W64" s="178" t="s">
        <v>3</v>
      </c>
      <c r="X64" s="179" t="s">
        <v>11</v>
      </c>
      <c r="Y64" s="178" t="s">
        <v>0</v>
      </c>
      <c r="Z64" s="179" t="s">
        <v>11</v>
      </c>
      <c r="AA64" s="178" t="s">
        <v>20</v>
      </c>
      <c r="AB64" s="179" t="s">
        <v>11</v>
      </c>
      <c r="AC64" s="24" t="s">
        <v>279</v>
      </c>
      <c r="AD64" s="179" t="s">
        <v>11</v>
      </c>
      <c r="AE64" s="168" t="s">
        <v>361</v>
      </c>
      <c r="AF64" s="174" t="s">
        <v>11</v>
      </c>
      <c r="AG64" s="178" t="s">
        <v>4</v>
      </c>
      <c r="AH64" s="179" t="s">
        <v>11</v>
      </c>
      <c r="AI64" s="178" t="s">
        <v>5</v>
      </c>
      <c r="AJ64" s="174" t="s">
        <v>11</v>
      </c>
      <c r="AK64" s="155" t="s">
        <v>43</v>
      </c>
      <c r="AL64" s="174" t="s">
        <v>11</v>
      </c>
      <c r="AM64" s="165" t="s">
        <v>208</v>
      </c>
      <c r="AN64" s="180" t="s">
        <v>11</v>
      </c>
      <c r="AO64" s="165" t="s">
        <v>247</v>
      </c>
      <c r="AP64" s="177" t="s">
        <v>11</v>
      </c>
      <c r="AQ64" s="178" t="s">
        <v>7</v>
      </c>
      <c r="AR64" s="174" t="s">
        <v>11</v>
      </c>
      <c r="AS64" s="156" t="s">
        <v>49</v>
      </c>
      <c r="AT64" s="177" t="s">
        <v>11</v>
      </c>
      <c r="AU64" s="177"/>
      <c r="AV64" s="156" t="s">
        <v>46</v>
      </c>
      <c r="AW64" s="181" t="s">
        <v>11</v>
      </c>
      <c r="AX64" s="157" t="s">
        <v>8</v>
      </c>
      <c r="AY64" s="177" t="s">
        <v>11</v>
      </c>
      <c r="AZ64" s="157" t="s">
        <v>10</v>
      </c>
      <c r="BA64" s="177" t="s">
        <v>11</v>
      </c>
      <c r="BB64" s="155" t="s">
        <v>47</v>
      </c>
      <c r="BC64" s="177" t="s">
        <v>11</v>
      </c>
      <c r="BD64" s="179" t="s">
        <v>11</v>
      </c>
    </row>
    <row r="65" spans="1:56" x14ac:dyDescent="0.25">
      <c r="A65" s="161"/>
      <c r="B65" s="29">
        <f t="shared" si="13"/>
        <v>0</v>
      </c>
      <c r="C65" s="30">
        <f t="shared" si="14"/>
        <v>0</v>
      </c>
      <c r="D65" s="162">
        <f t="shared" si="15"/>
        <v>0</v>
      </c>
      <c r="E65" s="28">
        <f t="shared" si="16"/>
        <v>0</v>
      </c>
      <c r="F65" s="184">
        <f t="shared" si="17"/>
        <v>0</v>
      </c>
      <c r="G65" s="163">
        <f t="shared" si="18"/>
        <v>0</v>
      </c>
      <c r="H65" s="27">
        <f t="shared" si="19"/>
        <v>0</v>
      </c>
      <c r="I65" s="197">
        <f t="shared" si="20"/>
        <v>0</v>
      </c>
      <c r="J65" s="199">
        <f t="shared" si="21"/>
        <v>0</v>
      </c>
      <c r="K65" s="29" t="e">
        <f t="shared" si="22"/>
        <v>#REF!</v>
      </c>
      <c r="L65" t="s">
        <v>336</v>
      </c>
      <c r="M65" s="176" t="s">
        <v>11</v>
      </c>
      <c r="O65" s="165" t="s">
        <v>44</v>
      </c>
      <c r="P65" s="176" t="s">
        <v>11</v>
      </c>
      <c r="Q65" s="176" t="s">
        <v>11</v>
      </c>
      <c r="R65" s="178" t="s">
        <v>2</v>
      </c>
      <c r="S65" s="179" t="s">
        <v>11</v>
      </c>
      <c r="T65" s="178"/>
      <c r="U65" s="179"/>
      <c r="V65" s="179"/>
      <c r="W65" s="178" t="s">
        <v>3</v>
      </c>
      <c r="X65" s="179" t="s">
        <v>11</v>
      </c>
      <c r="Y65" s="178" t="s">
        <v>0</v>
      </c>
      <c r="Z65" s="179" t="s">
        <v>11</v>
      </c>
      <c r="AA65" s="178" t="s">
        <v>20</v>
      </c>
      <c r="AB65" s="179" t="s">
        <v>11</v>
      </c>
      <c r="AC65" s="24" t="s">
        <v>279</v>
      </c>
      <c r="AD65" s="179" t="s">
        <v>11</v>
      </c>
      <c r="AE65" s="168" t="s">
        <v>361</v>
      </c>
      <c r="AF65" s="174" t="s">
        <v>11</v>
      </c>
      <c r="AG65" s="178" t="s">
        <v>4</v>
      </c>
      <c r="AH65" s="179" t="s">
        <v>11</v>
      </c>
      <c r="AI65" s="178" t="s">
        <v>5</v>
      </c>
      <c r="AJ65" s="174" t="s">
        <v>11</v>
      </c>
      <c r="AK65" s="155" t="s">
        <v>43</v>
      </c>
      <c r="AL65" s="174" t="s">
        <v>11</v>
      </c>
      <c r="AM65" s="165" t="s">
        <v>208</v>
      </c>
      <c r="AN65" s="180" t="s">
        <v>11</v>
      </c>
      <c r="AO65" s="165" t="s">
        <v>247</v>
      </c>
      <c r="AP65" s="177" t="s">
        <v>11</v>
      </c>
      <c r="AQ65" s="178" t="s">
        <v>7</v>
      </c>
      <c r="AR65" s="174" t="s">
        <v>11</v>
      </c>
      <c r="AS65" s="156" t="s">
        <v>49</v>
      </c>
      <c r="AT65" s="177" t="s">
        <v>11</v>
      </c>
      <c r="AU65" s="177"/>
      <c r="AV65" s="156" t="s">
        <v>46</v>
      </c>
      <c r="AW65" s="181" t="s">
        <v>11</v>
      </c>
      <c r="AX65" s="157" t="s">
        <v>8</v>
      </c>
      <c r="AY65" s="177" t="s">
        <v>11</v>
      </c>
      <c r="AZ65" s="157" t="s">
        <v>10</v>
      </c>
      <c r="BA65" s="177" t="s">
        <v>11</v>
      </c>
      <c r="BB65" s="155" t="s">
        <v>47</v>
      </c>
      <c r="BC65" s="177" t="s">
        <v>11</v>
      </c>
      <c r="BD65" s="179" t="s">
        <v>11</v>
      </c>
    </row>
    <row r="66" spans="1:56" x14ac:dyDescent="0.25">
      <c r="A66" s="161"/>
      <c r="B66" s="29">
        <f t="shared" si="13"/>
        <v>0</v>
      </c>
      <c r="C66" s="30">
        <f t="shared" si="14"/>
        <v>0</v>
      </c>
      <c r="D66" s="162">
        <f t="shared" si="15"/>
        <v>0</v>
      </c>
      <c r="E66" s="28">
        <f t="shared" si="16"/>
        <v>0</v>
      </c>
      <c r="F66" s="184">
        <f t="shared" si="17"/>
        <v>0</v>
      </c>
      <c r="G66" s="163">
        <f t="shared" si="18"/>
        <v>0</v>
      </c>
      <c r="H66" s="27">
        <f t="shared" si="19"/>
        <v>0</v>
      </c>
      <c r="I66" s="197">
        <f t="shared" si="20"/>
        <v>0</v>
      </c>
      <c r="J66" s="199">
        <f t="shared" si="21"/>
        <v>0</v>
      </c>
      <c r="K66" s="29" t="e">
        <f t="shared" si="22"/>
        <v>#REF!</v>
      </c>
      <c r="L66" t="s">
        <v>336</v>
      </c>
      <c r="M66" s="176" t="s">
        <v>11</v>
      </c>
      <c r="O66" s="165" t="s">
        <v>44</v>
      </c>
      <c r="P66" s="176" t="s">
        <v>11</v>
      </c>
      <c r="Q66" s="176" t="s">
        <v>11</v>
      </c>
      <c r="R66" s="178" t="s">
        <v>2</v>
      </c>
      <c r="S66" s="179" t="s">
        <v>11</v>
      </c>
      <c r="T66" s="178"/>
      <c r="U66" s="179"/>
      <c r="V66" s="179"/>
      <c r="W66" s="178" t="s">
        <v>3</v>
      </c>
      <c r="X66" s="179" t="s">
        <v>11</v>
      </c>
      <c r="Y66" s="178" t="s">
        <v>0</v>
      </c>
      <c r="Z66" s="179" t="s">
        <v>11</v>
      </c>
      <c r="AA66" s="178" t="s">
        <v>20</v>
      </c>
      <c r="AB66" s="179" t="s">
        <v>11</v>
      </c>
      <c r="AC66" s="24" t="s">
        <v>279</v>
      </c>
      <c r="AD66" s="179" t="s">
        <v>11</v>
      </c>
      <c r="AE66" s="168" t="s">
        <v>361</v>
      </c>
      <c r="AF66" s="174" t="s">
        <v>11</v>
      </c>
      <c r="AG66" s="178" t="s">
        <v>4</v>
      </c>
      <c r="AH66" s="179" t="s">
        <v>11</v>
      </c>
      <c r="AI66" s="178" t="s">
        <v>5</v>
      </c>
      <c r="AJ66" s="174" t="s">
        <v>11</v>
      </c>
      <c r="AK66" s="155" t="s">
        <v>43</v>
      </c>
      <c r="AL66" s="174" t="s">
        <v>11</v>
      </c>
      <c r="AM66" s="165" t="s">
        <v>208</v>
      </c>
      <c r="AN66" s="180" t="s">
        <v>11</v>
      </c>
      <c r="AO66" s="165" t="s">
        <v>247</v>
      </c>
      <c r="AP66" s="177" t="s">
        <v>11</v>
      </c>
      <c r="AQ66" s="178" t="s">
        <v>7</v>
      </c>
      <c r="AR66" s="174" t="s">
        <v>11</v>
      </c>
      <c r="AS66" s="156" t="s">
        <v>49</v>
      </c>
      <c r="AT66" s="177" t="s">
        <v>11</v>
      </c>
      <c r="AU66" s="177"/>
      <c r="AV66" s="156" t="s">
        <v>46</v>
      </c>
      <c r="AW66" s="181" t="s">
        <v>11</v>
      </c>
      <c r="AX66" s="157" t="s">
        <v>8</v>
      </c>
      <c r="AY66" s="177" t="s">
        <v>11</v>
      </c>
      <c r="AZ66" s="157" t="s">
        <v>10</v>
      </c>
      <c r="BA66" s="177" t="s">
        <v>11</v>
      </c>
      <c r="BB66" s="155" t="s">
        <v>47</v>
      </c>
      <c r="BC66" s="177" t="s">
        <v>11</v>
      </c>
      <c r="BD66" s="179" t="s">
        <v>11</v>
      </c>
    </row>
    <row r="67" spans="1:56" x14ac:dyDescent="0.25">
      <c r="A67" s="161"/>
      <c r="B67" s="29">
        <f t="shared" si="13"/>
        <v>0</v>
      </c>
      <c r="C67" s="30">
        <f t="shared" si="14"/>
        <v>0</v>
      </c>
      <c r="D67" s="162">
        <f t="shared" si="15"/>
        <v>0</v>
      </c>
      <c r="E67" s="28">
        <f t="shared" si="16"/>
        <v>0</v>
      </c>
      <c r="F67" s="184">
        <f t="shared" si="17"/>
        <v>0</v>
      </c>
      <c r="G67" s="163">
        <f t="shared" si="18"/>
        <v>0</v>
      </c>
      <c r="H67" s="27">
        <f t="shared" si="19"/>
        <v>0</v>
      </c>
      <c r="I67" s="197">
        <f t="shared" si="20"/>
        <v>0</v>
      </c>
      <c r="J67" s="199">
        <f t="shared" si="21"/>
        <v>0</v>
      </c>
      <c r="K67" s="29" t="e">
        <f t="shared" si="22"/>
        <v>#REF!</v>
      </c>
      <c r="L67" t="s">
        <v>336</v>
      </c>
      <c r="O67" s="165" t="s">
        <v>44</v>
      </c>
      <c r="P67" s="176" t="s">
        <v>11</v>
      </c>
      <c r="Q67" s="176" t="s">
        <v>11</v>
      </c>
      <c r="R67" s="178" t="s">
        <v>2</v>
      </c>
      <c r="S67" s="179" t="s">
        <v>11</v>
      </c>
      <c r="T67" s="178"/>
      <c r="U67" s="179"/>
      <c r="V67" s="179"/>
      <c r="W67" s="178" t="s">
        <v>3</v>
      </c>
      <c r="X67" s="179" t="s">
        <v>11</v>
      </c>
      <c r="Y67" s="178" t="s">
        <v>0</v>
      </c>
      <c r="Z67" s="179" t="s">
        <v>11</v>
      </c>
      <c r="AA67" s="178" t="s">
        <v>20</v>
      </c>
      <c r="AB67" s="179" t="s">
        <v>11</v>
      </c>
      <c r="AC67" s="24" t="s">
        <v>279</v>
      </c>
      <c r="AD67" s="179" t="s">
        <v>11</v>
      </c>
      <c r="AE67" s="168" t="s">
        <v>361</v>
      </c>
      <c r="AF67" s="174" t="s">
        <v>11</v>
      </c>
      <c r="AG67" s="178" t="s">
        <v>4</v>
      </c>
      <c r="AH67" s="179" t="s">
        <v>11</v>
      </c>
      <c r="AI67" s="178" t="s">
        <v>5</v>
      </c>
      <c r="AJ67" s="174" t="s">
        <v>11</v>
      </c>
      <c r="AK67" s="155" t="s">
        <v>43</v>
      </c>
      <c r="AL67" s="174" t="s">
        <v>11</v>
      </c>
      <c r="AM67" s="165" t="s">
        <v>208</v>
      </c>
      <c r="AN67" s="180" t="s">
        <v>11</v>
      </c>
      <c r="AO67" s="165" t="s">
        <v>247</v>
      </c>
      <c r="AP67" s="177" t="s">
        <v>11</v>
      </c>
      <c r="AQ67" s="178" t="s">
        <v>7</v>
      </c>
      <c r="AR67" s="174" t="s">
        <v>11</v>
      </c>
      <c r="AS67" s="156" t="s">
        <v>49</v>
      </c>
      <c r="AT67" s="177" t="s">
        <v>11</v>
      </c>
      <c r="AU67" s="177"/>
      <c r="AV67" s="156" t="s">
        <v>46</v>
      </c>
      <c r="AW67" s="181" t="s">
        <v>11</v>
      </c>
      <c r="AX67" s="157" t="s">
        <v>8</v>
      </c>
      <c r="AY67" s="177" t="s">
        <v>11</v>
      </c>
      <c r="AZ67" s="157" t="s">
        <v>10</v>
      </c>
      <c r="BA67" s="177" t="s">
        <v>11</v>
      </c>
      <c r="BB67" s="155" t="s">
        <v>47</v>
      </c>
      <c r="BC67" s="177" t="s">
        <v>11</v>
      </c>
      <c r="BD67" s="179" t="s">
        <v>11</v>
      </c>
    </row>
    <row r="68" spans="1:56" x14ac:dyDescent="0.25">
      <c r="A68" s="161"/>
      <c r="B68" s="29">
        <f t="shared" si="13"/>
        <v>0</v>
      </c>
      <c r="C68" s="30">
        <f t="shared" si="14"/>
        <v>0</v>
      </c>
      <c r="D68" s="162">
        <f t="shared" si="15"/>
        <v>0</v>
      </c>
      <c r="E68" s="28">
        <f t="shared" si="16"/>
        <v>0</v>
      </c>
      <c r="F68" s="184">
        <f t="shared" si="17"/>
        <v>0</v>
      </c>
      <c r="G68" s="163">
        <f t="shared" si="18"/>
        <v>0</v>
      </c>
      <c r="H68" s="27">
        <f t="shared" si="19"/>
        <v>0</v>
      </c>
      <c r="I68" s="197">
        <f t="shared" si="20"/>
        <v>0</v>
      </c>
      <c r="J68" s="199">
        <f t="shared" si="21"/>
        <v>0</v>
      </c>
      <c r="K68" s="29" t="e">
        <f t="shared" si="22"/>
        <v>#REF!</v>
      </c>
      <c r="L68" t="s">
        <v>336</v>
      </c>
      <c r="O68" s="165" t="s">
        <v>44</v>
      </c>
      <c r="P68" s="176" t="s">
        <v>11</v>
      </c>
      <c r="Q68" s="176" t="s">
        <v>11</v>
      </c>
      <c r="R68" s="178" t="s">
        <v>2</v>
      </c>
      <c r="S68" s="179" t="s">
        <v>11</v>
      </c>
      <c r="T68" s="178"/>
      <c r="U68" s="179"/>
      <c r="V68" s="179"/>
      <c r="W68" s="178" t="s">
        <v>3</v>
      </c>
      <c r="X68" s="179" t="s">
        <v>11</v>
      </c>
      <c r="Y68" s="178" t="s">
        <v>0</v>
      </c>
      <c r="Z68" s="179" t="s">
        <v>11</v>
      </c>
      <c r="AA68" s="178" t="s">
        <v>20</v>
      </c>
      <c r="AB68" s="179" t="s">
        <v>11</v>
      </c>
      <c r="AC68" s="24" t="s">
        <v>279</v>
      </c>
      <c r="AD68" s="179" t="s">
        <v>11</v>
      </c>
      <c r="AE68" s="168" t="s">
        <v>361</v>
      </c>
      <c r="AF68" s="174" t="s">
        <v>11</v>
      </c>
      <c r="AG68" s="178" t="s">
        <v>4</v>
      </c>
      <c r="AH68" s="179" t="s">
        <v>11</v>
      </c>
      <c r="AI68" s="178" t="s">
        <v>5</v>
      </c>
      <c r="AJ68" s="174" t="s">
        <v>11</v>
      </c>
      <c r="AK68" s="155" t="s">
        <v>43</v>
      </c>
      <c r="AL68" s="174" t="s">
        <v>11</v>
      </c>
      <c r="AM68" s="165" t="s">
        <v>208</v>
      </c>
      <c r="AN68" s="180" t="s">
        <v>11</v>
      </c>
      <c r="AO68" s="165" t="s">
        <v>247</v>
      </c>
      <c r="AP68" s="177" t="s">
        <v>11</v>
      </c>
      <c r="AQ68" s="178" t="s">
        <v>7</v>
      </c>
      <c r="AR68" s="174" t="s">
        <v>11</v>
      </c>
      <c r="AS68" s="156" t="s">
        <v>49</v>
      </c>
      <c r="AT68" s="177" t="s">
        <v>11</v>
      </c>
      <c r="AU68" s="177"/>
      <c r="AV68" s="156" t="s">
        <v>46</v>
      </c>
      <c r="AW68" s="181" t="s">
        <v>11</v>
      </c>
      <c r="AX68" s="157" t="s">
        <v>8</v>
      </c>
      <c r="AY68" s="177" t="s">
        <v>11</v>
      </c>
      <c r="AZ68" s="157" t="s">
        <v>10</v>
      </c>
      <c r="BA68" s="177" t="s">
        <v>11</v>
      </c>
      <c r="BB68" s="155" t="s">
        <v>47</v>
      </c>
      <c r="BC68" s="177" t="s">
        <v>11</v>
      </c>
      <c r="BD68" s="179" t="s">
        <v>11</v>
      </c>
    </row>
    <row r="69" spans="1:56" x14ac:dyDescent="0.25">
      <c r="A69" s="161"/>
      <c r="B69" s="29">
        <f t="shared" si="13"/>
        <v>0</v>
      </c>
      <c r="C69" s="30">
        <f t="shared" si="14"/>
        <v>0</v>
      </c>
      <c r="D69" s="162">
        <f t="shared" si="15"/>
        <v>0</v>
      </c>
      <c r="E69" s="28">
        <f t="shared" si="16"/>
        <v>0</v>
      </c>
      <c r="F69" s="184">
        <f t="shared" si="17"/>
        <v>0</v>
      </c>
      <c r="G69" s="163">
        <f t="shared" si="18"/>
        <v>0</v>
      </c>
      <c r="H69" s="27">
        <f t="shared" si="19"/>
        <v>0</v>
      </c>
      <c r="I69" s="197">
        <f t="shared" si="20"/>
        <v>0</v>
      </c>
      <c r="J69" s="199">
        <f t="shared" si="21"/>
        <v>0</v>
      </c>
      <c r="K69" s="29" t="e">
        <f t="shared" si="22"/>
        <v>#REF!</v>
      </c>
      <c r="L69" t="s">
        <v>336</v>
      </c>
      <c r="M69" s="176" t="s">
        <v>11</v>
      </c>
      <c r="O69" s="165" t="s">
        <v>44</v>
      </c>
      <c r="P69" s="176" t="s">
        <v>11</v>
      </c>
      <c r="Q69" s="176" t="s">
        <v>11</v>
      </c>
      <c r="R69" s="178" t="s">
        <v>2</v>
      </c>
      <c r="S69" s="179" t="s">
        <v>11</v>
      </c>
      <c r="T69" s="178"/>
      <c r="U69" s="179"/>
      <c r="V69" s="179"/>
      <c r="W69" s="178" t="s">
        <v>3</v>
      </c>
      <c r="X69" s="179" t="s">
        <v>11</v>
      </c>
      <c r="Y69" s="178" t="s">
        <v>0</v>
      </c>
      <c r="Z69" s="179" t="s">
        <v>11</v>
      </c>
      <c r="AA69" s="178" t="s">
        <v>20</v>
      </c>
      <c r="AB69" s="179" t="s">
        <v>11</v>
      </c>
      <c r="AC69" s="24" t="s">
        <v>279</v>
      </c>
      <c r="AD69" s="179" t="s">
        <v>11</v>
      </c>
      <c r="AE69" s="168" t="s">
        <v>361</v>
      </c>
      <c r="AF69" s="174" t="s">
        <v>11</v>
      </c>
      <c r="AG69" s="178" t="s">
        <v>4</v>
      </c>
      <c r="AH69" s="179" t="s">
        <v>11</v>
      </c>
      <c r="AI69" s="178" t="s">
        <v>5</v>
      </c>
      <c r="AJ69" s="174" t="s">
        <v>11</v>
      </c>
      <c r="AK69" s="155" t="s">
        <v>43</v>
      </c>
      <c r="AL69" s="174" t="s">
        <v>11</v>
      </c>
      <c r="AM69" s="165" t="s">
        <v>208</v>
      </c>
      <c r="AN69" s="180" t="s">
        <v>11</v>
      </c>
      <c r="AO69" s="165" t="s">
        <v>247</v>
      </c>
      <c r="AP69" s="177" t="s">
        <v>11</v>
      </c>
      <c r="AQ69" s="178" t="s">
        <v>7</v>
      </c>
      <c r="AR69" s="174" t="s">
        <v>11</v>
      </c>
      <c r="AS69" s="156" t="s">
        <v>49</v>
      </c>
      <c r="AT69" s="177" t="s">
        <v>11</v>
      </c>
      <c r="AU69" s="156" t="s">
        <v>46</v>
      </c>
      <c r="AV69" s="181" t="s">
        <v>11</v>
      </c>
      <c r="AW69" s="157" t="s">
        <v>8</v>
      </c>
      <c r="AX69" s="177" t="s">
        <v>11</v>
      </c>
      <c r="AY69" s="157" t="s">
        <v>10</v>
      </c>
      <c r="AZ69" s="177" t="s">
        <v>11</v>
      </c>
      <c r="BA69" s="155" t="s">
        <v>47</v>
      </c>
      <c r="BB69" s="177" t="s">
        <v>11</v>
      </c>
      <c r="BC69" s="178" t="s">
        <v>11</v>
      </c>
      <c r="BD69" s="179" t="s">
        <v>11</v>
      </c>
    </row>
    <row r="70" spans="1:56" x14ac:dyDescent="0.25">
      <c r="A70" s="161"/>
      <c r="B70" s="29">
        <f t="shared" si="13"/>
        <v>0</v>
      </c>
      <c r="C70" s="30">
        <f t="shared" si="14"/>
        <v>0</v>
      </c>
      <c r="D70" s="162">
        <f t="shared" si="15"/>
        <v>0</v>
      </c>
      <c r="E70" s="28">
        <f t="shared" si="16"/>
        <v>0</v>
      </c>
      <c r="F70" s="184">
        <f t="shared" si="17"/>
        <v>0</v>
      </c>
      <c r="G70" s="163">
        <f t="shared" si="18"/>
        <v>0</v>
      </c>
      <c r="H70" s="27">
        <f t="shared" si="19"/>
        <v>0</v>
      </c>
      <c r="I70" s="197">
        <f t="shared" si="20"/>
        <v>0</v>
      </c>
      <c r="J70" s="199">
        <f t="shared" si="21"/>
        <v>0</v>
      </c>
      <c r="K70" s="29" t="e">
        <f t="shared" si="22"/>
        <v>#REF!</v>
      </c>
    </row>
    <row r="71" spans="1:56" x14ac:dyDescent="0.25">
      <c r="A71" s="161"/>
      <c r="B71" s="29">
        <f t="shared" si="13"/>
        <v>0</v>
      </c>
      <c r="C71" s="30">
        <f t="shared" si="14"/>
        <v>0</v>
      </c>
      <c r="D71" s="162">
        <f t="shared" si="15"/>
        <v>0</v>
      </c>
      <c r="E71" s="28">
        <f t="shared" si="16"/>
        <v>0</v>
      </c>
      <c r="F71" s="184">
        <f t="shared" si="17"/>
        <v>0</v>
      </c>
      <c r="G71" s="163">
        <f t="shared" si="18"/>
        <v>0</v>
      </c>
      <c r="H71" s="27">
        <f t="shared" si="19"/>
        <v>0</v>
      </c>
      <c r="I71" s="197">
        <f t="shared" si="20"/>
        <v>0</v>
      </c>
      <c r="J71" s="199">
        <f t="shared" si="21"/>
        <v>0</v>
      </c>
      <c r="K71" s="29" t="e">
        <f t="shared" si="22"/>
        <v>#REF!</v>
      </c>
    </row>
    <row r="72" spans="1:56" x14ac:dyDescent="0.25">
      <c r="A72" s="161"/>
      <c r="B72" s="29">
        <f t="shared" si="13"/>
        <v>0</v>
      </c>
      <c r="C72" s="30">
        <f t="shared" si="14"/>
        <v>0</v>
      </c>
      <c r="D72" s="162">
        <f t="shared" si="15"/>
        <v>0</v>
      </c>
      <c r="E72" s="28">
        <f t="shared" si="16"/>
        <v>0</v>
      </c>
      <c r="F72" s="184">
        <f t="shared" si="17"/>
        <v>0</v>
      </c>
      <c r="G72" s="163">
        <f t="shared" si="18"/>
        <v>0</v>
      </c>
      <c r="H72" s="27">
        <f t="shared" si="19"/>
        <v>0</v>
      </c>
      <c r="I72" s="197">
        <f t="shared" si="20"/>
        <v>0</v>
      </c>
      <c r="J72" s="199">
        <f t="shared" si="21"/>
        <v>0</v>
      </c>
      <c r="K72" s="29" t="e">
        <f t="shared" si="22"/>
        <v>#REF!</v>
      </c>
    </row>
    <row r="73" spans="1:56" x14ac:dyDescent="0.25">
      <c r="A73" s="161"/>
      <c r="B73" s="29">
        <f t="shared" si="13"/>
        <v>0</v>
      </c>
      <c r="C73" s="30">
        <f t="shared" si="14"/>
        <v>0</v>
      </c>
      <c r="D73" s="162">
        <f t="shared" si="15"/>
        <v>0</v>
      </c>
      <c r="E73" s="28">
        <f t="shared" si="16"/>
        <v>0</v>
      </c>
      <c r="F73" s="184">
        <f t="shared" si="17"/>
        <v>0</v>
      </c>
      <c r="G73" s="163">
        <f t="shared" si="18"/>
        <v>0</v>
      </c>
      <c r="H73" s="27">
        <f t="shared" si="19"/>
        <v>0</v>
      </c>
      <c r="I73" s="197">
        <f t="shared" si="20"/>
        <v>0</v>
      </c>
      <c r="J73" s="199">
        <f t="shared" si="21"/>
        <v>0</v>
      </c>
      <c r="K73" s="29" t="e">
        <f t="shared" si="22"/>
        <v>#REF!</v>
      </c>
    </row>
    <row r="74" spans="1:56" x14ac:dyDescent="0.25">
      <c r="A74" s="161"/>
      <c r="B74" s="29">
        <f t="shared" si="13"/>
        <v>0</v>
      </c>
      <c r="C74" s="30">
        <f t="shared" si="14"/>
        <v>0</v>
      </c>
      <c r="D74" s="162">
        <f t="shared" si="15"/>
        <v>0</v>
      </c>
      <c r="E74" s="28">
        <f t="shared" si="16"/>
        <v>0</v>
      </c>
      <c r="F74" s="184">
        <f t="shared" si="17"/>
        <v>0</v>
      </c>
      <c r="G74" s="163">
        <f t="shared" si="18"/>
        <v>0</v>
      </c>
      <c r="H74" s="27">
        <f t="shared" si="19"/>
        <v>0</v>
      </c>
      <c r="I74" s="197">
        <f t="shared" si="20"/>
        <v>0</v>
      </c>
      <c r="J74" s="199">
        <f t="shared" si="21"/>
        <v>0</v>
      </c>
      <c r="K74" s="29" t="e">
        <f t="shared" si="22"/>
        <v>#REF!</v>
      </c>
    </row>
    <row r="75" spans="1:56" x14ac:dyDescent="0.25">
      <c r="A75" s="161"/>
      <c r="B75" s="29">
        <f t="shared" si="13"/>
        <v>0</v>
      </c>
      <c r="C75" s="30">
        <f t="shared" si="14"/>
        <v>0</v>
      </c>
      <c r="D75" s="162">
        <f t="shared" si="15"/>
        <v>0</v>
      </c>
      <c r="E75" s="28">
        <f t="shared" si="16"/>
        <v>0</v>
      </c>
      <c r="F75" s="184">
        <f t="shared" si="17"/>
        <v>0</v>
      </c>
      <c r="G75" s="163">
        <f t="shared" si="18"/>
        <v>0</v>
      </c>
      <c r="H75" s="27">
        <f t="shared" si="19"/>
        <v>0</v>
      </c>
      <c r="I75" s="197">
        <f t="shared" si="20"/>
        <v>0</v>
      </c>
      <c r="J75" s="199">
        <f t="shared" si="21"/>
        <v>0</v>
      </c>
      <c r="K75" s="29" t="e">
        <f t="shared" si="22"/>
        <v>#REF!</v>
      </c>
    </row>
    <row r="76" spans="1:56" x14ac:dyDescent="0.25">
      <c r="A76" s="161"/>
      <c r="B76" s="29">
        <f t="shared" si="13"/>
        <v>0</v>
      </c>
      <c r="C76" s="30">
        <f t="shared" si="14"/>
        <v>0</v>
      </c>
      <c r="D76" s="162">
        <f t="shared" si="15"/>
        <v>0</v>
      </c>
      <c r="E76" s="28">
        <f t="shared" si="16"/>
        <v>0</v>
      </c>
      <c r="F76" s="184">
        <f t="shared" si="17"/>
        <v>0</v>
      </c>
      <c r="G76" s="163">
        <f t="shared" si="18"/>
        <v>0</v>
      </c>
      <c r="H76" s="27">
        <f t="shared" si="19"/>
        <v>0</v>
      </c>
      <c r="I76" s="197">
        <f t="shared" si="20"/>
        <v>0</v>
      </c>
      <c r="J76" s="199">
        <f t="shared" si="21"/>
        <v>0</v>
      </c>
      <c r="K76" s="29" t="e">
        <f t="shared" si="22"/>
        <v>#REF!</v>
      </c>
    </row>
    <row r="77" spans="1:56" x14ac:dyDescent="0.25">
      <c r="A77" s="161"/>
      <c r="B77" s="29">
        <f t="shared" si="13"/>
        <v>0</v>
      </c>
      <c r="C77" s="30">
        <f t="shared" si="14"/>
        <v>0</v>
      </c>
      <c r="D77" s="162">
        <f t="shared" si="15"/>
        <v>0</v>
      </c>
      <c r="E77" s="28">
        <f t="shared" si="16"/>
        <v>0</v>
      </c>
      <c r="F77" s="184">
        <f t="shared" si="17"/>
        <v>0</v>
      </c>
      <c r="G77" s="163">
        <f t="shared" si="18"/>
        <v>0</v>
      </c>
      <c r="H77" s="27">
        <f t="shared" si="19"/>
        <v>0</v>
      </c>
      <c r="I77" s="197">
        <f t="shared" si="20"/>
        <v>0</v>
      </c>
      <c r="J77" s="199">
        <f t="shared" si="21"/>
        <v>0</v>
      </c>
      <c r="K77" s="29" t="e">
        <f t="shared" si="22"/>
        <v>#REF!</v>
      </c>
    </row>
    <row r="78" spans="1:56" x14ac:dyDescent="0.25">
      <c r="A78" s="161"/>
      <c r="B78" s="29">
        <f t="shared" si="13"/>
        <v>0</v>
      </c>
      <c r="C78" s="30">
        <f t="shared" si="14"/>
        <v>0</v>
      </c>
      <c r="D78" s="162">
        <f t="shared" si="15"/>
        <v>0</v>
      </c>
      <c r="E78" s="28">
        <f t="shared" si="16"/>
        <v>0</v>
      </c>
      <c r="F78" s="184">
        <f t="shared" si="17"/>
        <v>0</v>
      </c>
      <c r="G78" s="163">
        <f t="shared" si="18"/>
        <v>0</v>
      </c>
      <c r="H78" s="27">
        <f t="shared" si="19"/>
        <v>0</v>
      </c>
      <c r="I78" s="197">
        <f t="shared" si="20"/>
        <v>0</v>
      </c>
      <c r="J78" s="199">
        <f t="shared" si="21"/>
        <v>0</v>
      </c>
      <c r="K78" s="29" t="e">
        <f t="shared" si="22"/>
        <v>#REF!</v>
      </c>
    </row>
    <row r="79" spans="1:56" x14ac:dyDescent="0.25">
      <c r="A79" s="161"/>
      <c r="B79" s="29">
        <f t="shared" si="13"/>
        <v>0</v>
      </c>
      <c r="C79" s="30">
        <f t="shared" si="14"/>
        <v>0</v>
      </c>
      <c r="D79" s="162">
        <f t="shared" si="15"/>
        <v>0</v>
      </c>
      <c r="E79" s="28">
        <f t="shared" si="16"/>
        <v>0</v>
      </c>
      <c r="F79" s="184">
        <f t="shared" si="17"/>
        <v>0</v>
      </c>
      <c r="G79" s="163">
        <f t="shared" si="18"/>
        <v>0</v>
      </c>
      <c r="H79" s="27">
        <f t="shared" si="19"/>
        <v>0</v>
      </c>
      <c r="I79" s="197">
        <f t="shared" si="20"/>
        <v>0</v>
      </c>
      <c r="J79" s="199">
        <f t="shared" si="21"/>
        <v>0</v>
      </c>
      <c r="K79" s="29" t="e">
        <f t="shared" si="22"/>
        <v>#REF!</v>
      </c>
    </row>
    <row r="80" spans="1:56" x14ac:dyDescent="0.25">
      <c r="A80" s="161"/>
      <c r="B80" s="29">
        <f t="shared" si="13"/>
        <v>0</v>
      </c>
      <c r="C80" s="30">
        <f t="shared" si="14"/>
        <v>0</v>
      </c>
      <c r="D80" s="162">
        <f t="shared" si="15"/>
        <v>0</v>
      </c>
      <c r="E80" s="28">
        <f t="shared" si="16"/>
        <v>0</v>
      </c>
      <c r="F80" s="184">
        <f t="shared" si="17"/>
        <v>0</v>
      </c>
      <c r="G80" s="163">
        <f t="shared" si="18"/>
        <v>0</v>
      </c>
      <c r="H80" s="27">
        <f t="shared" si="19"/>
        <v>0</v>
      </c>
      <c r="I80" s="197">
        <f t="shared" si="20"/>
        <v>0</v>
      </c>
      <c r="J80" s="199">
        <f t="shared" si="21"/>
        <v>0</v>
      </c>
      <c r="K80" s="29" t="e">
        <f t="shared" si="22"/>
        <v>#REF!</v>
      </c>
    </row>
    <row r="81" spans="1:11" x14ac:dyDescent="0.25">
      <c r="A81" s="161"/>
      <c r="B81" s="29">
        <f t="shared" si="13"/>
        <v>0</v>
      </c>
      <c r="C81" s="30">
        <f t="shared" si="14"/>
        <v>0</v>
      </c>
      <c r="D81" s="162">
        <f t="shared" si="15"/>
        <v>0</v>
      </c>
      <c r="E81" s="28">
        <f t="shared" si="16"/>
        <v>0</v>
      </c>
      <c r="F81" s="184">
        <f t="shared" si="17"/>
        <v>0</v>
      </c>
      <c r="G81" s="163">
        <f t="shared" si="18"/>
        <v>0</v>
      </c>
      <c r="H81" s="27">
        <f t="shared" si="19"/>
        <v>0</v>
      </c>
      <c r="I81" s="197">
        <f t="shared" si="20"/>
        <v>0</v>
      </c>
      <c r="J81" s="199">
        <f t="shared" si="21"/>
        <v>0</v>
      </c>
      <c r="K81" s="29" t="e">
        <f t="shared" si="22"/>
        <v>#REF!</v>
      </c>
    </row>
    <row r="82" spans="1:11" x14ac:dyDescent="0.25">
      <c r="A82" s="161"/>
      <c r="B82" s="29">
        <f t="shared" si="13"/>
        <v>0</v>
      </c>
      <c r="C82" s="30">
        <f t="shared" si="14"/>
        <v>0</v>
      </c>
      <c r="D82" s="162">
        <f t="shared" si="15"/>
        <v>0</v>
      </c>
      <c r="E82" s="28">
        <f t="shared" si="16"/>
        <v>0</v>
      </c>
      <c r="F82" s="184">
        <f t="shared" si="17"/>
        <v>0</v>
      </c>
      <c r="G82" s="163">
        <f t="shared" si="18"/>
        <v>0</v>
      </c>
      <c r="H82" s="27">
        <f t="shared" si="19"/>
        <v>0</v>
      </c>
      <c r="I82" s="197">
        <f t="shared" si="20"/>
        <v>0</v>
      </c>
      <c r="J82" s="199">
        <f t="shared" si="21"/>
        <v>0</v>
      </c>
      <c r="K82" s="29" t="e">
        <f t="shared" si="22"/>
        <v>#REF!</v>
      </c>
    </row>
    <row r="83" spans="1:11" x14ac:dyDescent="0.25">
      <c r="A83" s="161"/>
      <c r="B83" s="29">
        <f t="shared" si="13"/>
        <v>0</v>
      </c>
      <c r="C83" s="30">
        <f t="shared" si="14"/>
        <v>0</v>
      </c>
      <c r="D83" s="162">
        <f t="shared" si="15"/>
        <v>0</v>
      </c>
      <c r="E83" s="28">
        <f t="shared" si="16"/>
        <v>0</v>
      </c>
      <c r="F83" s="184">
        <f t="shared" si="17"/>
        <v>0</v>
      </c>
      <c r="G83" s="163">
        <f t="shared" si="18"/>
        <v>0</v>
      </c>
      <c r="H83" s="27">
        <f t="shared" si="19"/>
        <v>0</v>
      </c>
      <c r="I83" s="197">
        <f t="shared" si="20"/>
        <v>0</v>
      </c>
      <c r="J83" s="199">
        <f t="shared" si="21"/>
        <v>0</v>
      </c>
      <c r="K83" s="29" t="e">
        <f t="shared" si="22"/>
        <v>#REF!</v>
      </c>
    </row>
    <row r="84" spans="1:11" x14ac:dyDescent="0.25">
      <c r="A84" s="161"/>
      <c r="B84" s="29">
        <f t="shared" si="13"/>
        <v>0</v>
      </c>
      <c r="C84" s="30">
        <f t="shared" si="14"/>
        <v>0</v>
      </c>
      <c r="D84" s="162">
        <f t="shared" si="15"/>
        <v>0</v>
      </c>
      <c r="E84" s="28">
        <f t="shared" si="16"/>
        <v>0</v>
      </c>
      <c r="F84" s="184">
        <f t="shared" si="17"/>
        <v>0</v>
      </c>
      <c r="G84" s="163">
        <f t="shared" si="18"/>
        <v>0</v>
      </c>
      <c r="H84" s="27">
        <f t="shared" si="19"/>
        <v>0</v>
      </c>
      <c r="I84" s="197">
        <f t="shared" si="20"/>
        <v>0</v>
      </c>
      <c r="J84" s="199">
        <f t="shared" si="21"/>
        <v>0</v>
      </c>
      <c r="K84" s="29" t="e">
        <f t="shared" si="22"/>
        <v>#REF!</v>
      </c>
    </row>
    <row r="85" spans="1:11" x14ac:dyDescent="0.25">
      <c r="B85" s="29">
        <f t="shared" si="13"/>
        <v>0</v>
      </c>
      <c r="C85" s="30">
        <f t="shared" si="14"/>
        <v>0</v>
      </c>
      <c r="D85" s="162">
        <f t="shared" si="15"/>
        <v>0</v>
      </c>
      <c r="E85" s="28">
        <f t="shared" si="16"/>
        <v>0</v>
      </c>
      <c r="F85" s="184">
        <f t="shared" si="17"/>
        <v>0</v>
      </c>
      <c r="G85" s="163">
        <f t="shared" si="18"/>
        <v>0</v>
      </c>
      <c r="H85" s="27">
        <f t="shared" si="19"/>
        <v>0</v>
      </c>
      <c r="I85" s="197">
        <f t="shared" si="20"/>
        <v>0</v>
      </c>
      <c r="J85" s="199">
        <f t="shared" si="21"/>
        <v>0</v>
      </c>
      <c r="K85" s="29" t="e">
        <f t="shared" si="22"/>
        <v>#REF!</v>
      </c>
    </row>
    <row r="86" spans="1:11" x14ac:dyDescent="0.25">
      <c r="B86" s="29">
        <f t="shared" ref="B86" si="23">IF($B$1=L68,M68,IF($B$1=O68,P68,IF($B$1=R68,S68,IF($B$1=T68,U68,IF($B$1=W68,X68,IF($B$1=Y68,Z68,IF($B$1=AA68,AB68,IF($B$1=AC68,AD68,IF($B$1=AE68,AF68,IF($B$1=AG68,AH68,IF($B$1=AI68,AJ68,IF($B$1=AK68,AL68,IF($B$1=AM68,AN68,IF($B$1=AO68,AP68,IF($B$1=AQ68,AR68,IF($B$1=AS68,AT68,IF($B$1=AU68,AV68,IF($B$1=BA68,BB68,IF($B$1=BC68,BD68)))))))))))))))))))</f>
        <v>0</v>
      </c>
      <c r="C86" s="30">
        <f t="shared" ref="C86" si="24">IF($C$1=L68,M68,IF($C$1=O68,P68,IF($C$1=R68,S68,IF($C$1=T68,U68,IF($C$1=W68,X68,IF($C$1=Y68,Z68,IF($C$1=AA68,AB68,IF($C$1=AC68,AD68,IF($C$1=AE68,AF68,IF($C$1=AG68,AH69,IF($C$1=AI68,AJ68,IF($C$1=AK68,AL68,IF($C$1=AM68,AN68,IF($C$1=AO68,AP68,IF($C$1=AQ68,AR68,IF($C$1=AS68,AT68,IF($C$1=AU68,AV68,IF($C$1=BA68,BB68,IF($C$1=BC68,BD68)))))))))))))))))))</f>
        <v>0</v>
      </c>
      <c r="D86" s="162">
        <f t="shared" ref="D86" si="25">IF($D$1=L68,M68,IF($D$1=O68,P68,IF($D$1=R68,S68,IF($D$1=T68,U68,IF($D$1=W68,X68,IF($D$1=Y68,Z68,IF($D$1=AA68,AB68,IF($D$1=AC68,AD68,IF($D$1=AE68,AF68,IF($D$1=AG68,AH68,IF($D$1=AI68,AJ68,IF($D$1=AK68,AL68,IF($D$1=AM68,AN68,IF($D$1=AO68,AP68,IF($D$1=AQ68,AR68,IF($D$1=AS68,AT68,IF($D$1=AU68,AV68,IF($D$1=BA68,BB68,IF($D$1=BD68,BE68)))))))))))))))))))</f>
        <v>0</v>
      </c>
      <c r="E86" s="28">
        <f t="shared" ref="E86" si="26">IF($E$1=L68,M68,IF($E$1=O68,P68,IF($E$1=R68,S68,IF($E$1=T68,U68,IF($E$1=W68,X68,IF($E$1=Y68,Z68,IF($E$1=AA68,AB68,IF($E$1=AC68,AD68,IF($E$1=AE68,AF68,IF($E$1=AG68,AH69,IF($E$1=AI68,AJ68,IF($E$1=AK68,AL68,IF($E$1=AM68,AN68,IF($E$1=AO68,AP68,IF($E$1=AQ68,AR68,IF($E$1=AS68,AT68,IF($E$1=AU68,AV68,IF($E$1=BA68,BB68,IF($E$1=BC68,BD68)))))))))))))))))))</f>
        <v>0</v>
      </c>
      <c r="F86" s="184">
        <f t="shared" ref="F86" si="27">IF($F$1=L68,M68,IF($F$1=O68,P68,IF($F$1=R68,S68,IF($F$1=T68,U68,IF($F$1=W68,X68,IF($F$1=Y68,Z68,IF($F$1=AA68,AB68,IF($F$1=AC68,AD68,IF($F$1=AE68,AF68,IF($F$1=AG68,AH68,IF($F$1=AI68,AJ68,IF($F$1=AK68,AL68,IF($F$1=AM68,AN68,IF($E$1=AO68,AP68,IF($F$1=AQ68,AR68,IF($F$1=AS68,AT68,IF($F$1=AU68,AV68,IF($F$1=BA68,BB68,IF($F$1=BC68,BD68)))))))))))))))))))</f>
        <v>0</v>
      </c>
      <c r="G86" s="163">
        <f t="shared" ref="G86" si="28">IF($G$1=L68,M68,IF($G$1=O68,P68,IF($G$1=R68,S68,IF($G$1=T68,U68,IF($G$1=W68,X68,IF($G$1=Y68,Z68,IF($G$1=AA68,AB68,IF($G$1=AC68,AD68,IF($G$1=AE68,AF68,IF($G$1=AG68,AH68,IF($G$1=AI68,AJ68,IF($G$1=AK68,AL68,IF($G$1=AM68,AN68,IF($G$1=AO68,AP68,IF($G$1=AQ68,AR68,IF($G$1=AS68,AT68,IF($G$1=AU68,AV68,IF($G$1=BA68,BB68,IF($G$1=BD68,BE68)))))))))))))))))))</f>
        <v>0</v>
      </c>
      <c r="H86" s="27">
        <f t="shared" ref="H86" si="29">IF($H$1=L68,M68,IF($H$1=O68,P68,IF($H$1=R68,S68,IF($H$1=T68,U68,IF($H$1=W68,X68,IF($H$1=Y68,Z68,IF($H$1=AA68,AB68,IF($H$1=AC68,AD68,IF($H$1=AE68,AF68,IF($H$1=AG68,AH68,IF($H$1=AI68,AJ68,IF($H$1=AK68,AL68,IF($H$1=AM68,AN68,IF($H$1=AO68,AP68,IF($H$1=AQ68,AR68,IF($H$1=AS68,AT68,IF($H$1=AU68,AV68,IF($H$1=BA68,BB68,IF($H$1=BC68,BD68)))))))))))))))))))</f>
        <v>0</v>
      </c>
      <c r="I86" s="197">
        <f t="shared" ref="I86" si="30">IF($I$1=L68,M68,IF($I$1=O68,P68,IF($I$1=R68,S68,IF($I$1=T68,U68,IF($I$1=W68,X68,IF($I$1=Y68,Z68,IF($I$1=AA68,AB68,IF($I$1=AC68,AD68,IF($I$1=AE68,AF68,IF($I$1=AG68,AH68,IF($I$1=AI68,AJ68,IF($I$1=AK68,AL68,IF($I$1=AM68,AN68,IF($I$1=AO68,AP68,IF($I$1=AQ68,AR68,IF($I$1=AS68,AT68,IF($I$1=AU68,AV68,IF($I$1=BA68,BB68,IF($I$1=BC68,BD68)))))))))))))))))))</f>
        <v>0</v>
      </c>
      <c r="J86" s="199">
        <f t="shared" ref="J86" si="31">IF($J$1=L68,M68,IF($J$1=O68,P68,IF($J$1=R68,S68,IF($J$1=T68,U68,IF($J$1=W68,X68,IF($J$1=Y68,Z68,IF($J$1=AA68,AB68,IF($J$1=AC68,AD68,IF($J$1=AE68,AF68,IF($J$1=AG68,AH68,IF($J$1=AI68,AJ68,IF($J$1=AK68,AL68,IF($J$1=AM68,AN68,IF($J$1=AO68,AP68,IF($J$1=AQ68,AR68,IF($J$1=AS68,AT68,IF($J$1=AU68,AV68,IF($J$1=BA68,BB68,IF($J$1=BC68,BD68)))))))))))))))))))</f>
        <v>0</v>
      </c>
      <c r="K86" s="29" t="e">
        <f t="shared" ref="K86" si="32">IF($K$1=L68,M68,IF($K$1=O68,P68,IF($K$1=R68,S68,IF($K$1=T68,U68,IF($K$1=W68,X68,IF($K$1=Y68,Z68,IF($K$1=AA68,AB68,IF($K$1=AC68,AD68,IF($K$1=AE68,AF68,IF($K$1=AG68,AH68,IF($K$1=AI68,AJ68,IF($K$1=AK68,AL68,IF($K$1=AM68,AN68,IF($K$1=AO68,AP68,IF($K$1=AQ68,AR68,IF($K$1=AS68,AT68,IF($K$1=AU68,AV68,IF($K$1=BA68,BB68,IF($K$1=BC68,BD68)))))))))))))))))))</f>
        <v>#REF!</v>
      </c>
    </row>
  </sheetData>
  <conditionalFormatting sqref="A22:K22 A23:H84 I23:K86 B85:H86">
    <cfRule type="cellIs" dxfId="6" priority="31" operator="equal">
      <formula>FALSE</formula>
    </cfRule>
  </conditionalFormatting>
  <conditionalFormatting sqref="M5:M44">
    <cfRule type="duplicateValues" dxfId="5" priority="5"/>
  </conditionalFormatting>
  <conditionalFormatting sqref="P5:P60">
    <cfRule type="duplicateValues" dxfId="4" priority="3"/>
  </conditionalFormatting>
  <conditionalFormatting sqref="P59">
    <cfRule type="duplicateValues" dxfId="3" priority="1"/>
  </conditionalFormatting>
  <conditionalFormatting sqref="P59:P60">
    <cfRule type="duplicateValues" dxfId="2" priority="4"/>
  </conditionalFormatting>
  <conditionalFormatting sqref="P60">
    <cfRule type="duplicateValues" dxfId="1" priority="2"/>
  </conditionalFormatting>
  <conditionalFormatting sqref="AD5:AD11">
    <cfRule type="duplicateValues" dxfId="0" priority="6"/>
  </conditionalFormatting>
  <hyperlinks>
    <hyperlink ref="B4" r:id="rId1" display="khr-loen-team1@regionsjaelland.dk" xr:uid="{00000000-0004-0000-0200-000000000000}"/>
    <hyperlink ref="B6" r:id="rId2" xr:uid="{00000000-0004-0000-0200-00000C000000}"/>
    <hyperlink ref="C6" r:id="rId3" xr:uid="{00000000-0004-0000-0200-00000D000000}"/>
    <hyperlink ref="D6" r:id="rId4" xr:uid="{00000000-0004-0000-0200-00000E000000}"/>
    <hyperlink ref="E6" r:id="rId5" xr:uid="{00000000-0004-0000-0200-00000F000000}"/>
    <hyperlink ref="G6" r:id="rId6" xr:uid="{00000000-0004-0000-0200-000010000000}"/>
    <hyperlink ref="H6" r:id="rId7" xr:uid="{00000000-0004-0000-0200-000011000000}"/>
    <hyperlink ref="B20" r:id="rId8" xr:uid="{00000000-0004-0000-0200-000012000000}"/>
    <hyperlink ref="C20" r:id="rId9" xr:uid="{00000000-0004-0000-0200-000013000000}"/>
    <hyperlink ref="D20" r:id="rId10" xr:uid="{00000000-0004-0000-0200-000014000000}"/>
    <hyperlink ref="E20" r:id="rId11" xr:uid="{00000000-0004-0000-0200-000015000000}"/>
    <hyperlink ref="G20" r:id="rId12" xr:uid="{00000000-0004-0000-0200-000016000000}"/>
    <hyperlink ref="H20" r:id="rId13" xr:uid="{00000000-0004-0000-0200-000017000000}"/>
    <hyperlink ref="B19" r:id="rId14" xr:uid="{00000000-0004-0000-0200-000018000000}"/>
    <hyperlink ref="C19" r:id="rId15" xr:uid="{00000000-0004-0000-0200-000019000000}"/>
    <hyperlink ref="D19" r:id="rId16" xr:uid="{00000000-0004-0000-0200-00001A000000}"/>
    <hyperlink ref="E19" r:id="rId17" xr:uid="{00000000-0004-0000-0200-00001B000000}"/>
    <hyperlink ref="G19" r:id="rId18" xr:uid="{00000000-0004-0000-0200-00001C000000}"/>
    <hyperlink ref="H19" r:id="rId19" xr:uid="{00000000-0004-0000-0200-00001D000000}"/>
    <hyperlink ref="B18" r:id="rId20" xr:uid="{00000000-0004-0000-0200-00001E000000}"/>
    <hyperlink ref="C18" r:id="rId21" xr:uid="{00000000-0004-0000-0200-00001F000000}"/>
    <hyperlink ref="D18" r:id="rId22" xr:uid="{00000000-0004-0000-0200-000020000000}"/>
    <hyperlink ref="E18" r:id="rId23" xr:uid="{00000000-0004-0000-0200-000021000000}"/>
    <hyperlink ref="G18" r:id="rId24" xr:uid="{00000000-0004-0000-0200-000022000000}"/>
    <hyperlink ref="H18" r:id="rId25" xr:uid="{00000000-0004-0000-0200-000023000000}"/>
    <hyperlink ref="B7" r:id="rId26" xr:uid="{00000000-0004-0000-0200-000024000000}"/>
    <hyperlink ref="C7" r:id="rId27" xr:uid="{00000000-0004-0000-0200-000025000000}"/>
    <hyperlink ref="D7" r:id="rId28" xr:uid="{00000000-0004-0000-0200-000026000000}"/>
    <hyperlink ref="E7" r:id="rId29" xr:uid="{00000000-0004-0000-0200-000027000000}"/>
    <hyperlink ref="G7" r:id="rId30" xr:uid="{00000000-0004-0000-0200-000028000000}"/>
    <hyperlink ref="H7" r:id="rId31" xr:uid="{00000000-0004-0000-0200-000029000000}"/>
    <hyperlink ref="B12" r:id="rId32" xr:uid="{00000000-0004-0000-0200-00002A000000}"/>
    <hyperlink ref="C12" r:id="rId33" xr:uid="{00000000-0004-0000-0200-00002B000000}"/>
    <hyperlink ref="D12" r:id="rId34" xr:uid="{00000000-0004-0000-0200-00002C000000}"/>
    <hyperlink ref="E12" r:id="rId35" xr:uid="{00000000-0004-0000-0200-00002D000000}"/>
    <hyperlink ref="G12" r:id="rId36" xr:uid="{00000000-0004-0000-0200-00002E000000}"/>
    <hyperlink ref="H12" r:id="rId37" xr:uid="{00000000-0004-0000-0200-00002F000000}"/>
    <hyperlink ref="B15" r:id="rId38" xr:uid="{00000000-0004-0000-0200-000030000000}"/>
    <hyperlink ref="C15" r:id="rId39" xr:uid="{00000000-0004-0000-0200-000031000000}"/>
    <hyperlink ref="D15" r:id="rId40" xr:uid="{00000000-0004-0000-0200-000032000000}"/>
    <hyperlink ref="E15" r:id="rId41" xr:uid="{00000000-0004-0000-0200-000033000000}"/>
    <hyperlink ref="G15" r:id="rId42" xr:uid="{00000000-0004-0000-0200-000034000000}"/>
    <hyperlink ref="H15" r:id="rId43" xr:uid="{00000000-0004-0000-0200-000035000000}"/>
    <hyperlink ref="B5" r:id="rId44" xr:uid="{00000000-0004-0000-0200-00003C000000}"/>
    <hyperlink ref="C5" r:id="rId45" xr:uid="{00000000-0004-0000-0200-00003D000000}"/>
    <hyperlink ref="D5" r:id="rId46" xr:uid="{00000000-0004-0000-0200-00003E000000}"/>
    <hyperlink ref="E5" r:id="rId47" xr:uid="{00000000-0004-0000-0200-00003F000000}"/>
    <hyperlink ref="G5" r:id="rId48" xr:uid="{00000000-0004-0000-0200-000040000000}"/>
    <hyperlink ref="H5" r:id="rId49" xr:uid="{00000000-0004-0000-0200-000041000000}"/>
    <hyperlink ref="B8" r:id="rId50" xr:uid="{00000000-0004-0000-0200-000042000000}"/>
    <hyperlink ref="B9" r:id="rId51" xr:uid="{00000000-0004-0000-0200-000048000000}"/>
    <hyperlink ref="C9" r:id="rId52" xr:uid="{00000000-0004-0000-0200-000049000000}"/>
    <hyperlink ref="D9" r:id="rId53" xr:uid="{00000000-0004-0000-0200-00004A000000}"/>
    <hyperlink ref="E9" r:id="rId54" xr:uid="{00000000-0004-0000-0200-00004B000000}"/>
    <hyperlink ref="G9" r:id="rId55" xr:uid="{00000000-0004-0000-0200-00004C000000}"/>
    <hyperlink ref="H9" r:id="rId56" xr:uid="{00000000-0004-0000-0200-00004D000000}"/>
    <hyperlink ref="B10" r:id="rId57" xr:uid="{00000000-0004-0000-0200-000054000000}"/>
    <hyperlink ref="C10" r:id="rId58" xr:uid="{00000000-0004-0000-0200-000055000000}"/>
    <hyperlink ref="D10" r:id="rId59" xr:uid="{00000000-0004-0000-0200-000056000000}"/>
    <hyperlink ref="E10" r:id="rId60" xr:uid="{00000000-0004-0000-0200-000057000000}"/>
    <hyperlink ref="G10" r:id="rId61" xr:uid="{00000000-0004-0000-0200-000058000000}"/>
    <hyperlink ref="H10" r:id="rId62" xr:uid="{00000000-0004-0000-0200-000059000000}"/>
    <hyperlink ref="B13" r:id="rId63" xr:uid="{00000000-0004-0000-0200-00005A000000}"/>
    <hyperlink ref="C13" r:id="rId64" xr:uid="{00000000-0004-0000-0200-00005B000000}"/>
    <hyperlink ref="D13" r:id="rId65" xr:uid="{00000000-0004-0000-0200-00005C000000}"/>
    <hyperlink ref="E13" r:id="rId66" xr:uid="{00000000-0004-0000-0200-00005D000000}"/>
    <hyperlink ref="G13" r:id="rId67" xr:uid="{00000000-0004-0000-0200-00005E000000}"/>
    <hyperlink ref="H13" r:id="rId68" xr:uid="{00000000-0004-0000-0200-00005F000000}"/>
    <hyperlink ref="B14" r:id="rId69" xr:uid="{00000000-0004-0000-0200-000066000000}"/>
    <hyperlink ref="C14" r:id="rId70" xr:uid="{00000000-0004-0000-0200-000067000000}"/>
    <hyperlink ref="D14" r:id="rId71" xr:uid="{00000000-0004-0000-0200-000068000000}"/>
    <hyperlink ref="E14" r:id="rId72" xr:uid="{00000000-0004-0000-0200-000069000000}"/>
    <hyperlink ref="G14" r:id="rId73" xr:uid="{00000000-0004-0000-0200-00006A000000}"/>
    <hyperlink ref="H14" r:id="rId74" xr:uid="{00000000-0004-0000-0200-00006B000000}"/>
    <hyperlink ref="B17" r:id="rId75" xr:uid="{00000000-0004-0000-0200-00006C000000}"/>
    <hyperlink ref="C17" r:id="rId76" xr:uid="{00000000-0004-0000-0200-00006D000000}"/>
    <hyperlink ref="D17" r:id="rId77" xr:uid="{00000000-0004-0000-0200-00006E000000}"/>
    <hyperlink ref="E17" r:id="rId78" xr:uid="{00000000-0004-0000-0200-00006F000000}"/>
    <hyperlink ref="G17" r:id="rId79" xr:uid="{00000000-0004-0000-0200-000070000000}"/>
    <hyperlink ref="H17" r:id="rId80" xr:uid="{00000000-0004-0000-0200-000071000000}"/>
    <hyperlink ref="F6" r:id="rId81" xr:uid="{9F56944A-5593-4967-90D6-8BF8076606A0}"/>
    <hyperlink ref="F20" r:id="rId82" xr:uid="{8967846E-55A0-41C2-8B30-88EF017EB7D7}"/>
    <hyperlink ref="F19" r:id="rId83" xr:uid="{D546C6BA-A084-4213-8532-43EB3E179920}"/>
    <hyperlink ref="F18" r:id="rId84" xr:uid="{D3F30B2D-76A3-430E-A5E8-E39BEE380024}"/>
    <hyperlink ref="F7" r:id="rId85" xr:uid="{B9E14397-2E2E-4241-95F9-A0549DB93850}"/>
    <hyperlink ref="F12" r:id="rId86" xr:uid="{E98DEC65-DD03-4D1B-8465-9F1ADE3D5F63}"/>
    <hyperlink ref="F15" r:id="rId87" xr:uid="{1C76E72C-207E-4C51-9F9D-D11BF0709099}"/>
    <hyperlink ref="F5" r:id="rId88" xr:uid="{BD988A33-62B7-42A9-8BBB-5DC573E7C362}"/>
    <hyperlink ref="F9" r:id="rId89" xr:uid="{61EA9839-E11C-4BE8-9562-CD08661524A3}"/>
    <hyperlink ref="F10" r:id="rId90" xr:uid="{DFD7F23A-7B0D-406D-B9EF-93514F459B36}"/>
    <hyperlink ref="F13" r:id="rId91" xr:uid="{957EF1E6-8BC8-487B-B28F-D171E599CD56}"/>
    <hyperlink ref="F14" r:id="rId92" xr:uid="{8AC623FB-C13B-493A-8303-C5EBE7AA93E8}"/>
    <hyperlink ref="F17" r:id="rId93" xr:uid="{FA3204E2-1F78-4E62-8299-75A9F992782A}"/>
    <hyperlink ref="I6" r:id="rId94" xr:uid="{91C43962-86C5-44BD-9A34-336E882A9AF7}"/>
    <hyperlink ref="I20" r:id="rId95" xr:uid="{33E44DFF-DE37-4E95-94D8-95AFF0D5869B}"/>
    <hyperlink ref="I19" r:id="rId96" xr:uid="{44A26668-5054-42A9-88FC-A788E780655C}"/>
    <hyperlink ref="I18" r:id="rId97" xr:uid="{B65740F9-02C5-4A01-9C53-3D48D45C47ED}"/>
    <hyperlink ref="I7" r:id="rId98" xr:uid="{F959EF9F-A759-4FD9-B608-59214ED26FF2}"/>
    <hyperlink ref="I12" r:id="rId99" xr:uid="{33A49905-79F6-4C12-A506-6AE41553DB37}"/>
    <hyperlink ref="I15" r:id="rId100" xr:uid="{83382FC7-4FD3-48CD-B2D5-7F597CC080E5}"/>
    <hyperlink ref="I5" r:id="rId101" xr:uid="{46B0936D-4467-4594-A926-846EC7E05444}"/>
    <hyperlink ref="I9" r:id="rId102" xr:uid="{603414CD-9B65-4F80-807A-97AC7B40E015}"/>
    <hyperlink ref="I10" r:id="rId103" xr:uid="{46D53DD9-6F9A-4F7A-A406-DAD187957055}"/>
    <hyperlink ref="I13" r:id="rId104" xr:uid="{0DEBC856-56C1-47B7-9471-DA5ECDBD1DA9}"/>
    <hyperlink ref="I14" r:id="rId105" xr:uid="{03A18C85-4E24-491C-BD3C-6C6730325C0B}"/>
    <hyperlink ref="I17" r:id="rId106" xr:uid="{6C87FEE7-198B-4D4F-8D0E-E64E893A4361}"/>
    <hyperlink ref="J6" r:id="rId107" xr:uid="{B874D277-CEFD-43A4-935D-ACE1E98ACBAA}"/>
    <hyperlink ref="J20" r:id="rId108" xr:uid="{FDD63A5E-6892-410E-858A-D3CE156BDCEF}"/>
    <hyperlink ref="J19" r:id="rId109" xr:uid="{BB07136D-CEA7-46DB-9740-036C560F72A6}"/>
    <hyperlink ref="J18" r:id="rId110" xr:uid="{88BCAD2D-F56A-4224-91DA-7E2BFB3CE502}"/>
    <hyperlink ref="J7" r:id="rId111" xr:uid="{BFA3AD41-4AE2-4838-B690-984B363DFF61}"/>
    <hyperlink ref="J12" r:id="rId112" xr:uid="{B8E8779F-9B6F-4840-8776-A484B2A367DA}"/>
    <hyperlink ref="J15" r:id="rId113" xr:uid="{0D662A39-5BD0-4488-90B6-80BCDD23CA38}"/>
    <hyperlink ref="J5" r:id="rId114" xr:uid="{D4B6B06F-DDFB-47A7-8F8B-A5D3E4F824AB}"/>
    <hyperlink ref="J9" r:id="rId115" xr:uid="{D824B3BE-8461-4D5C-8A3B-E09DCC8CA4A7}"/>
    <hyperlink ref="J10" r:id="rId116" xr:uid="{C69F3362-13D0-4516-B1F0-57376B52617C}"/>
    <hyperlink ref="J13" r:id="rId117" xr:uid="{B93E4364-8BD1-472D-AD10-23172040BA73}"/>
    <hyperlink ref="J14" r:id="rId118" xr:uid="{29341147-D58E-4D8C-9D41-23ADA72C152C}"/>
    <hyperlink ref="J17" r:id="rId119" xr:uid="{49FAF32E-B197-485C-88A1-B754901B309D}"/>
    <hyperlink ref="K6" r:id="rId120" xr:uid="{AF2C9398-478F-4849-98B3-A97F33D71F2D}"/>
    <hyperlink ref="K20" r:id="rId121" xr:uid="{7458C7CA-F82B-4707-9315-3BCFC1634D43}"/>
    <hyperlink ref="K19" r:id="rId122" xr:uid="{65D27AEA-A57D-49D6-9AB1-3D498BF09A1D}"/>
    <hyperlink ref="K18" r:id="rId123" xr:uid="{99034FE6-6BA4-43A6-811C-8672D2B685B5}"/>
    <hyperlink ref="K7" r:id="rId124" xr:uid="{E0C5990F-8784-443D-A377-CE106BD8BA2D}"/>
    <hyperlink ref="K12" r:id="rId125" xr:uid="{EB5DE6F2-FB47-40B3-B41D-607A46C38051}"/>
    <hyperlink ref="K15" r:id="rId126" xr:uid="{48FD0DB8-A522-4E06-8FCE-E4F2447F0F22}"/>
    <hyperlink ref="K5" r:id="rId127" xr:uid="{E2E28785-EFA3-4BE2-977B-D95CA66EFF1A}"/>
    <hyperlink ref="K9" r:id="rId128" xr:uid="{988A0C71-5F6A-4CB8-A44E-14F500EB989C}"/>
    <hyperlink ref="K10" r:id="rId129" xr:uid="{0778E7C5-EDDC-4C32-B8F5-215E7CCCCACC}"/>
    <hyperlink ref="K13" r:id="rId130" xr:uid="{5D2AFC62-7B0D-443D-86E1-D938B15AA08F}"/>
    <hyperlink ref="K14" r:id="rId131" xr:uid="{023B4884-B949-41CB-942A-44019A546611}"/>
    <hyperlink ref="K17" r:id="rId132" xr:uid="{A525D7E1-561A-4C19-AB85-5CAB8A83F31C}"/>
    <hyperlink ref="C8" r:id="rId133" xr:uid="{B22F0AC2-987F-455F-9E91-774590DF30C9}"/>
    <hyperlink ref="D8" r:id="rId134" xr:uid="{2C6F2665-7BDB-4F78-9D50-309C3E347B4F}"/>
    <hyperlink ref="E8" r:id="rId135" xr:uid="{6C9ACED0-EE02-46DF-A24A-8C0351252045}"/>
    <hyperlink ref="F8" r:id="rId136" xr:uid="{73C9B923-C349-4C21-B00D-FC6F021460F3}"/>
    <hyperlink ref="G8" r:id="rId137" xr:uid="{0DD1E7FA-0A73-4C6C-BC29-1F3CE775F2FE}"/>
    <hyperlink ref="H8" r:id="rId138" xr:uid="{6862209D-4723-4798-AA62-100A7F25AC66}"/>
    <hyperlink ref="I8" r:id="rId139" xr:uid="{AF3C2CE8-E3DD-4BA9-810E-9B0BCC52890B}"/>
    <hyperlink ref="J8" r:id="rId140" xr:uid="{4E012FA6-32A9-4F59-A30A-536B92377643}"/>
    <hyperlink ref="K8" r:id="rId141" xr:uid="{A7E43894-F470-4BF1-BF32-84D116D9A3B4}"/>
    <hyperlink ref="N45" r:id="rId142" display="khr-loen-team8@regionsjaelland.dk" xr:uid="{C1F5F548-168C-4DCB-BD7F-A93A32769739}"/>
    <hyperlink ref="N46" r:id="rId143" display="khr-loen-team8@regionsjaelland.dk" xr:uid="{81D51A61-B92E-4803-B66F-639DF410C795}"/>
    <hyperlink ref="N47" r:id="rId144" display="khr-loen-team8@regionsjaelland.dk" xr:uid="{9A03D300-7E7E-4557-9BE4-4AD5FE6CDF08}"/>
    <hyperlink ref="N48" r:id="rId145" display="khr-loen-team8@regionsjaelland.dk" xr:uid="{60B0D342-7D35-4356-AEB7-E8AE4E8B3A1C}"/>
    <hyperlink ref="N49" r:id="rId146" display="khr-loen-team8@regionsjaelland.dk" xr:uid="{35E41A66-77E6-4940-BCD6-3DBBB4A45288}"/>
    <hyperlink ref="N50" r:id="rId147" display="khr-loen-team8@regionsjaelland.dk" xr:uid="{9F8FD0DB-E0A0-418D-81C2-27F2FD1368D9}"/>
    <hyperlink ref="N51" r:id="rId148" display="khr-loen-team8@regionsjaelland.dk" xr:uid="{86E158BF-9B42-44BA-9512-F9C4FABAD775}"/>
    <hyperlink ref="N52" r:id="rId149" display="khr-loen-team8@regionsjaelland.dk" xr:uid="{E134DA7B-EE5E-472D-9C4B-65E3DFF32085}"/>
    <hyperlink ref="N53" r:id="rId150" display="khr-loen-team8@regionsjaelland.dk" xr:uid="{65B1F8EF-9887-4C83-8AD7-23D47C5CCE7E}"/>
    <hyperlink ref="N8:N9" r:id="rId151" display="khr-loen-team8@regionsjaelland.dk" xr:uid="{AF37DEBB-ED14-47C5-B698-0998AAA6F711}"/>
    <hyperlink ref="N12" r:id="rId152" xr:uid="{7F81530D-17D5-4405-ADDC-79FA38AE53CD}"/>
    <hyperlink ref="N14" r:id="rId153" xr:uid="{F158CB00-2317-4237-AE35-9C0D79ABA78D}"/>
    <hyperlink ref="N15" r:id="rId154" xr:uid="{0B40016D-3C27-4F22-B8BD-CAAB19241C5D}"/>
    <hyperlink ref="N16" r:id="rId155" xr:uid="{94CEDDD2-4F5B-4CFD-9C1B-60D47621EC34}"/>
    <hyperlink ref="N28" r:id="rId156" xr:uid="{38A39301-8B2C-4B8E-BF0B-15BFF227B7C8}"/>
    <hyperlink ref="N6" r:id="rId157" xr:uid="{F0AA7DE9-7E68-4A43-84A6-4474F886D46D}"/>
    <hyperlink ref="N5" r:id="rId158" xr:uid="{CDA16BE7-7EC1-41B2-84F4-39F6A186F9D9}"/>
    <hyperlink ref="N42" r:id="rId159" xr:uid="{DC366CDE-B2EA-43A8-AF08-A755EE43C0D8}"/>
    <hyperlink ref="N43" r:id="rId160" xr:uid="{EEF21816-8DD7-4A30-A3F1-D191E0A6BAE6}"/>
    <hyperlink ref="N41" r:id="rId161" xr:uid="{C8AB31E3-F252-48F8-9D9B-ABC51A30A824}"/>
    <hyperlink ref="N11" r:id="rId162" xr:uid="{CE40FF50-70CE-4B6F-8F02-B578612ECF79}"/>
    <hyperlink ref="N10" r:id="rId163" xr:uid="{0A1EC149-5F38-4534-B34E-66C268D93B2A}"/>
    <hyperlink ref="N13" r:id="rId164" xr:uid="{B59EA27E-FADE-4D25-9360-5E5CF889AEFA}"/>
    <hyperlink ref="N44" r:id="rId165" xr:uid="{8F4A094D-0A73-4D28-BF86-26DDDF5DDEAC}"/>
    <hyperlink ref="N7" r:id="rId166" xr:uid="{1B578642-BB98-400D-99C0-8EF54FC34B63}"/>
    <hyperlink ref="N30" r:id="rId167" xr:uid="{869918FB-ABEC-477F-8A22-5F83F7E2576D}"/>
    <hyperlink ref="N31:N32" r:id="rId168" display="khr-loen-team8@regionsjaelland.dk" xr:uid="{1FE3D729-0462-4AF7-AF83-3D3A36067AF6}"/>
    <hyperlink ref="N33" r:id="rId169" xr:uid="{866D362C-B184-485F-B3D5-7F1CC3F87BE0}"/>
    <hyperlink ref="N19" r:id="rId170" xr:uid="{57720852-94A2-43DB-BAED-CEC773BB299D}"/>
    <hyperlink ref="N25" r:id="rId171" xr:uid="{39C60975-00F6-45BF-A193-CB3F7FC5B7BD}"/>
    <hyperlink ref="N21" r:id="rId172" xr:uid="{67F2131F-E277-483D-90E7-41026FFB6B2B}"/>
    <hyperlink ref="N22:N23" r:id="rId173" display="khr-loen-team4@regionsjaelland.dk" xr:uid="{7E915D98-8399-45E7-9E60-1640137AE6EF}"/>
    <hyperlink ref="N34" r:id="rId174" xr:uid="{550A5555-635A-42D7-A929-99831BF056D5}"/>
    <hyperlink ref="N18" r:id="rId175" xr:uid="{E898E154-A426-4BDC-8C6A-D4399F4895B3}"/>
    <hyperlink ref="N24" r:id="rId176" xr:uid="{FB36F242-1F08-476E-B6B8-A0EFED29DCB0}"/>
    <hyperlink ref="Q10" r:id="rId177" xr:uid="{F163FD67-6548-4ABF-8FC3-72BAC519AB33}"/>
    <hyperlink ref="Q6:Q8" r:id="rId178" display="khr-loen-team6@regionsjaelland.dk" xr:uid="{A904EDB4-90C5-4FE9-B76F-7AE7AF937215}"/>
    <hyperlink ref="Q6" r:id="rId179" xr:uid="{81431D07-C487-4AE4-AD9B-0C3759865DE4}"/>
    <hyperlink ref="Q8" r:id="rId180" xr:uid="{83FF872B-2C6E-4453-92CE-C908D916DA0E}"/>
    <hyperlink ref="Q9" r:id="rId181" xr:uid="{FB05E08F-0532-402A-82B1-08F3C192B6F4}"/>
    <hyperlink ref="Q16" r:id="rId182" xr:uid="{0C7FFD4F-5CC8-4ABE-9103-EB7B0AB41C90}"/>
    <hyperlink ref="Q33" r:id="rId183" xr:uid="{C40A2362-7E15-47F2-BDFA-E212B7314ADB}"/>
    <hyperlink ref="Q38" r:id="rId184" xr:uid="{69863391-31D0-4DE3-8AA6-1FAA7B1C157A}"/>
    <hyperlink ref="Q17" r:id="rId185" xr:uid="{18BEAFF3-D8A3-4641-93F1-87EA0919933D}"/>
    <hyperlink ref="Q53" r:id="rId186" display="khr-loen-team9@regionsjaelland.dk" xr:uid="{CDEDC9F3-47E8-4743-9BC4-641E6CEFFBB3}"/>
    <hyperlink ref="Q32" r:id="rId187" xr:uid="{B73AD43E-823A-49FC-A814-7BC34881B269}"/>
    <hyperlink ref="Q58" r:id="rId188" xr:uid="{292EE7BC-FE50-4AD0-AEFB-E3508DA8C6AD}"/>
    <hyperlink ref="Q20" r:id="rId189" xr:uid="{662F8107-B82D-4A8A-8300-0E91DEF13987}"/>
    <hyperlink ref="Q47" r:id="rId190" xr:uid="{8DBFFAC9-6743-4F69-9AAC-B8055B920B72}"/>
    <hyperlink ref="Q48" r:id="rId191" xr:uid="{763DB80A-CA22-4CA2-A478-BEC2E8F7F7F5}"/>
    <hyperlink ref="Q49" r:id="rId192" xr:uid="{251D97BB-3759-41BD-B2A4-68A023C54B0F}"/>
    <hyperlink ref="Q50" r:id="rId193" xr:uid="{8AF188AF-0998-4A18-ABED-465F858D5A9F}"/>
    <hyperlink ref="Q51" r:id="rId194" xr:uid="{4584863F-0580-46DD-8306-80F1D5F73A17}"/>
    <hyperlink ref="Q52" r:id="rId195" xr:uid="{045ACF9A-453C-4D35-894A-6C18CB3424B1}"/>
    <hyperlink ref="Q36" r:id="rId196" xr:uid="{07579A3C-E76C-4700-BD95-8DF217E42B02}"/>
    <hyperlink ref="Q14" r:id="rId197" xr:uid="{47A5A4E2-4588-495A-A1C0-6C0E355CF2A6}"/>
    <hyperlink ref="Q56" r:id="rId198" xr:uid="{1D7951E5-219F-4948-A799-0D50B03A63D8}"/>
    <hyperlink ref="Q57" r:id="rId199" xr:uid="{76C94DF8-61BD-4893-8159-91BBD3109B1B}"/>
    <hyperlink ref="Q55" r:id="rId200" display="khr-loen-team9@regionsjaelland.dk" xr:uid="{A318851D-92B9-45C4-B3B0-559D45E39CF4}"/>
    <hyperlink ref="Q54" r:id="rId201" xr:uid="{3CDC8E56-D8B9-40CA-8BC1-E3A712AE3669}"/>
    <hyperlink ref="Q45" r:id="rId202" xr:uid="{3BE6E3F8-E744-4F02-B050-015A7FE9E850}"/>
    <hyperlink ref="Q46" r:id="rId203" xr:uid="{AD18D7EA-7FC1-4FD2-8E2B-BF5CE3231D38}"/>
    <hyperlink ref="Q37" r:id="rId204" display="khr-loen-team7@regionsjaelland.dk" xr:uid="{537E4160-4165-4750-B48B-4356318A795D}"/>
    <hyperlink ref="Q31" r:id="rId205" xr:uid="{FE184272-B40D-425B-B181-5C01CC522EB9}"/>
    <hyperlink ref="Q30" r:id="rId206" xr:uid="{A1B91F30-A88C-4A74-BC1B-300CB32A7697}"/>
    <hyperlink ref="Q18" r:id="rId207" xr:uid="{7FD60E94-1434-45F8-BE19-846DB7BE25D1}"/>
    <hyperlink ref="Q15" r:id="rId208" xr:uid="{4F033B9C-F3F9-42E9-B11F-2C455ADB6CED}"/>
    <hyperlink ref="Q13" r:id="rId209" xr:uid="{0CAFFBC3-B5C7-4B9B-A8A3-01A92F0FBCEA}"/>
    <hyperlink ref="Q40" r:id="rId210" xr:uid="{32DACE7D-AC89-4659-95C2-9CBAD85C9EF1}"/>
    <hyperlink ref="Q44" r:id="rId211" xr:uid="{6E649847-2104-4FC6-8AAA-211081ABD5EC}"/>
    <hyperlink ref="AU5" r:id="rId212" xr:uid="{497D8A06-0E0B-4D3B-86B8-6BD083587E9B}"/>
    <hyperlink ref="AU30" r:id="rId213" xr:uid="{466BC3B5-F883-4DAA-9C66-0A900F2D6B7F}"/>
    <hyperlink ref="C4:J4" r:id="rId214" display="khr-loen-team1@regionsjaelland.dk" xr:uid="{20A017D2-D2BD-488A-BEA5-C2DBA9F83058}"/>
    <hyperlink ref="K4" r:id="rId215" display="khr-loen-team1@regionsjaelland.dk" xr:uid="{7260C594-A442-410E-B44C-2DC24F15DC5F}"/>
  </hyperlinks>
  <pageMargins left="0.7" right="0.7" top="0.75" bottom="0.75" header="0.3" footer="0.3"/>
  <pageSetup paperSize="9" orientation="portrait" r:id="rId21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V125"/>
  <sheetViews>
    <sheetView showGridLines="0" showRowColHeaders="0" zoomScale="80" zoomScaleNormal="80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20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28515625" customWidth="1"/>
    <col min="15" max="15" width="9.7109375" hidden="1" customWidth="1"/>
    <col min="16" max="18" width="11.140625" hidden="1" customWidth="1"/>
    <col min="19" max="19" width="57.42578125" hidden="1" customWidth="1"/>
    <col min="20" max="20" width="34.28515625" hidden="1" customWidth="1"/>
    <col min="21" max="22" width="11.140625" hidden="1" customWidth="1"/>
    <col min="23" max="23" width="17.5703125" bestFit="1" customWidth="1"/>
    <col min="24" max="26" width="9.140625" customWidth="1"/>
  </cols>
  <sheetData>
    <row r="2" spans="2:21" ht="8.65" customHeight="1" x14ac:dyDescent="0.2">
      <c r="B2" s="34"/>
      <c r="C2" s="35"/>
      <c r="D2" s="219"/>
      <c r="E2" s="219"/>
      <c r="F2" s="219"/>
      <c r="G2" s="219"/>
      <c r="H2" s="219"/>
      <c r="I2" s="219"/>
      <c r="J2" s="219"/>
      <c r="K2" s="36"/>
      <c r="L2" s="36"/>
      <c r="M2" s="36"/>
      <c r="N2" s="37"/>
    </row>
    <row r="3" spans="2:21" ht="13.15" customHeight="1" x14ac:dyDescent="0.2">
      <c r="B3" s="220" t="s">
        <v>252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39"/>
    </row>
    <row r="4" spans="2:21" ht="17.25" customHeight="1" x14ac:dyDescent="0.2"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39"/>
    </row>
    <row r="5" spans="2:21" ht="44.65" customHeight="1" x14ac:dyDescent="0.2">
      <c r="B5" s="133"/>
      <c r="C5" s="134"/>
      <c r="D5" s="222" t="s">
        <v>169</v>
      </c>
      <c r="E5" s="222"/>
      <c r="F5" s="222"/>
      <c r="G5" s="222"/>
      <c r="H5" s="222"/>
      <c r="I5" s="222"/>
      <c r="J5" s="222"/>
      <c r="K5" s="134"/>
      <c r="L5" s="134"/>
      <c r="M5" s="134"/>
      <c r="N5" s="135"/>
    </row>
    <row r="6" spans="2:21" ht="6" customHeight="1" x14ac:dyDescent="0.2"/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tr">
        <f>IF(D20="","",IF(ISEVEN(RIGHT(D20,2)),"Mor",""))</f>
        <v/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 t="s">
        <v>175</v>
      </c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/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23"/>
      <c r="E14" s="223"/>
      <c r="F14" s="223"/>
      <c r="G14" s="223"/>
      <c r="H14" s="223"/>
      <c r="I14" s="223"/>
      <c r="J14" s="223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23"/>
      <c r="E16" s="223"/>
      <c r="F16" s="223"/>
      <c r="G16" s="223"/>
      <c r="H16" s="223"/>
      <c r="I16" s="223"/>
      <c r="J16" s="223"/>
      <c r="K16" s="9"/>
      <c r="L16" s="9"/>
      <c r="M16" s="9"/>
      <c r="N16" s="7"/>
      <c r="S16" s="63" t="s">
        <v>153</v>
      </c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 t="s">
        <v>172</v>
      </c>
    </row>
    <row r="18" spans="2:19" ht="18" customHeight="1" x14ac:dyDescent="0.2">
      <c r="B18" s="8" t="s">
        <v>14</v>
      </c>
      <c r="C18" s="9"/>
      <c r="D18" s="223"/>
      <c r="E18" s="223"/>
      <c r="F18" s="223"/>
      <c r="G18" s="223"/>
      <c r="H18" s="223"/>
      <c r="I18" s="223"/>
      <c r="J18" s="223"/>
      <c r="K18" s="9"/>
      <c r="L18" s="9"/>
      <c r="M18" s="9"/>
      <c r="N18" s="6"/>
      <c r="S18" s="3" t="s">
        <v>162</v>
      </c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 t="s">
        <v>163</v>
      </c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/>
      <c r="P22" s="4">
        <v>46113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4.1500000000000004" customHeight="1" x14ac:dyDescent="0.2"/>
    <row r="25" spans="2:19" ht="16.899999999999999" customHeight="1" x14ac:dyDescent="0.2">
      <c r="B25" s="237" t="s">
        <v>358</v>
      </c>
      <c r="C25" s="238"/>
      <c r="D25" s="238"/>
      <c r="E25" s="239"/>
      <c r="F25" s="239"/>
      <c r="G25" s="239"/>
      <c r="H25" s="239"/>
      <c r="I25" s="239"/>
      <c r="J25" s="239"/>
      <c r="K25" s="239"/>
      <c r="L25" s="239"/>
      <c r="M25" s="239"/>
      <c r="N25" s="125"/>
    </row>
    <row r="26" spans="2:19" ht="4.9000000000000004" customHeight="1" x14ac:dyDescent="0.2">
      <c r="B26" s="126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31"/>
    </row>
    <row r="27" spans="2:19" ht="16.899999999999999" customHeight="1" x14ac:dyDescent="0.2">
      <c r="B27" s="75" t="str">
        <f>IF(E25="Regionalt ansat i Region Sjælland eller i anden region","Far/medmor afholder følgende antal orlovsuger og dage med løn","")</f>
        <v/>
      </c>
      <c r="C27" s="77"/>
      <c r="D27" s="77"/>
      <c r="E27" s="127"/>
      <c r="F27" s="145"/>
      <c r="G27" s="77" t="s">
        <v>29</v>
      </c>
      <c r="H27" s="33"/>
      <c r="I27" s="77" t="s">
        <v>19</v>
      </c>
      <c r="J27" s="77"/>
      <c r="K27" s="114"/>
      <c r="L27" s="114"/>
      <c r="M27" s="114"/>
      <c r="N27" s="31"/>
    </row>
    <row r="28" spans="2:19" ht="4.9000000000000004" customHeight="1" x14ac:dyDescent="0.2">
      <c r="B28" s="128"/>
      <c r="C28" s="107"/>
      <c r="D28" s="107"/>
      <c r="E28" s="67"/>
      <c r="F28" s="67"/>
      <c r="G28" s="67"/>
      <c r="H28" s="67"/>
      <c r="I28" s="67"/>
      <c r="J28" s="67"/>
      <c r="K28" s="67"/>
      <c r="L28" s="67"/>
      <c r="M28" s="67"/>
      <c r="N28" s="2"/>
    </row>
    <row r="29" spans="2:19" ht="5.0999999999999996" customHeight="1" x14ac:dyDescent="0.2"/>
    <row r="30" spans="2:19" ht="30.6" customHeight="1" x14ac:dyDescent="0.2">
      <c r="B30" s="68"/>
      <c r="C30" s="69"/>
      <c r="D30" s="224" t="s">
        <v>160</v>
      </c>
      <c r="E30" s="224"/>
      <c r="F30" s="224"/>
      <c r="G30" s="224"/>
      <c r="H30" s="224"/>
      <c r="I30" s="224"/>
      <c r="J30" s="224"/>
      <c r="K30" s="224"/>
      <c r="L30" s="224"/>
      <c r="M30" s="224"/>
      <c r="N30" s="225"/>
    </row>
    <row r="31" spans="2:19" ht="5.0999999999999996" customHeight="1" x14ac:dyDescent="0.2">
      <c r="B31" s="70"/>
      <c r="C31" s="71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7"/>
    </row>
    <row r="32" spans="2:19" ht="5.0999999999999996" customHeight="1" x14ac:dyDescent="0.2">
      <c r="B32" s="70"/>
      <c r="C32" s="71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7"/>
    </row>
    <row r="33" spans="2:19" ht="5.0999999999999996" customHeight="1" x14ac:dyDescent="0.2">
      <c r="B33" s="70"/>
      <c r="C33" s="71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7"/>
    </row>
    <row r="34" spans="2:19" ht="5.0999999999999996" customHeight="1" x14ac:dyDescent="0.2">
      <c r="B34" s="70"/>
      <c r="C34" s="71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7"/>
    </row>
    <row r="35" spans="2:19" ht="5.0999999999999996" customHeight="1" x14ac:dyDescent="0.2">
      <c r="B35" s="70"/>
      <c r="C35" s="71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7"/>
    </row>
    <row r="36" spans="2:19" ht="5.0999999999999996" customHeight="1" x14ac:dyDescent="0.2">
      <c r="B36" s="70"/>
      <c r="C36" s="71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7"/>
    </row>
    <row r="37" spans="2:19" ht="5.0999999999999996" customHeight="1" x14ac:dyDescent="0.2">
      <c r="B37" s="70"/>
      <c r="C37" s="71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7"/>
    </row>
    <row r="38" spans="2:19" ht="5.0999999999999996" customHeight="1" x14ac:dyDescent="0.2">
      <c r="B38" s="70"/>
      <c r="C38" s="71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7"/>
    </row>
    <row r="39" spans="2:19" ht="5.0999999999999996" customHeight="1" x14ac:dyDescent="0.2">
      <c r="B39" s="70"/>
      <c r="C39" s="71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7"/>
    </row>
    <row r="40" spans="2:19" ht="5.0999999999999996" customHeight="1" x14ac:dyDescent="0.2">
      <c r="B40" s="70"/>
      <c r="C40" s="71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7"/>
    </row>
    <row r="41" spans="2:19" ht="5.0999999999999996" customHeight="1" x14ac:dyDescent="0.2">
      <c r="B41" s="70"/>
      <c r="C41" s="71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7"/>
    </row>
    <row r="42" spans="2:19" ht="64.150000000000006" customHeight="1" x14ac:dyDescent="0.2">
      <c r="B42" s="72"/>
      <c r="C42" s="73"/>
      <c r="D42" s="228"/>
      <c r="E42" s="228"/>
      <c r="F42" s="228"/>
      <c r="G42" s="228"/>
      <c r="H42" s="228"/>
      <c r="I42" s="228"/>
      <c r="J42" s="228"/>
      <c r="K42" s="228"/>
      <c r="L42" s="228"/>
      <c r="M42" s="228"/>
      <c r="N42" s="229"/>
    </row>
    <row r="43" spans="2:19" ht="5.0999999999999996" customHeight="1" x14ac:dyDescent="0.2">
      <c r="B43" s="230"/>
      <c r="C43" s="231"/>
      <c r="D43" s="231"/>
      <c r="E43" s="231"/>
      <c r="F43" s="231"/>
      <c r="G43" s="231"/>
      <c r="H43" s="231"/>
      <c r="I43" s="231"/>
      <c r="J43" s="231"/>
      <c r="K43" s="231"/>
      <c r="L43" s="231"/>
      <c r="M43" s="231"/>
      <c r="N43" s="231"/>
    </row>
    <row r="44" spans="2:19" ht="18" customHeight="1" x14ac:dyDescent="0.2">
      <c r="B44" s="144" t="s">
        <v>27</v>
      </c>
      <c r="C44" s="232" t="s">
        <v>175</v>
      </c>
      <c r="D44" s="232"/>
      <c r="E44" s="232"/>
      <c r="F44" s="233" t="s">
        <v>170</v>
      </c>
      <c r="G44" s="233"/>
      <c r="H44" s="233"/>
      <c r="I44" s="233"/>
      <c r="J44" s="233"/>
      <c r="K44" s="233"/>
      <c r="L44" s="233"/>
      <c r="M44" s="233"/>
      <c r="N44" s="234"/>
      <c r="S44" t="s">
        <v>174</v>
      </c>
    </row>
    <row r="45" spans="2:19" ht="5.0999999999999996" customHeight="1" x14ac:dyDescent="0.2"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74"/>
    </row>
    <row r="46" spans="2:19" ht="19.5" customHeight="1" x14ac:dyDescent="0.2">
      <c r="B46" s="75" t="s">
        <v>28</v>
      </c>
      <c r="C46" s="76">
        <v>20</v>
      </c>
      <c r="D46" s="77" t="s">
        <v>154</v>
      </c>
      <c r="E46" s="77"/>
      <c r="F46" s="145"/>
      <c r="G46" s="77" t="s">
        <v>29</v>
      </c>
      <c r="H46" s="145"/>
      <c r="I46" s="77" t="s">
        <v>19</v>
      </c>
      <c r="J46" s="78" t="s">
        <v>17</v>
      </c>
      <c r="K46" s="205" t="str">
        <f>S46</f>
        <v/>
      </c>
      <c r="L46" s="78" t="s">
        <v>18</v>
      </c>
      <c r="M46" s="136" t="str">
        <f>IF(F46&lt;&gt;"",SUM(K46+F46*7+H46-1+S53+S55+S57),"")</f>
        <v/>
      </c>
      <c r="N46" s="74"/>
      <c r="O46" s="136" t="str">
        <f>M46</f>
        <v/>
      </c>
      <c r="P46" s="140"/>
      <c r="S46" s="4" t="str">
        <f>IF(AND(D22&lt;&gt;"",F46&lt;&gt;""),D22+1,"")</f>
        <v/>
      </c>
    </row>
    <row r="47" spans="2:19" ht="3.75" customHeight="1" x14ac:dyDescent="0.2">
      <c r="B47" s="79"/>
      <c r="C47" s="9"/>
      <c r="D47" s="9"/>
      <c r="E47" s="9"/>
      <c r="F47" s="80"/>
      <c r="G47" s="9"/>
      <c r="H47" s="81"/>
      <c r="I47" s="82"/>
      <c r="J47" s="83"/>
      <c r="K47" s="84"/>
      <c r="L47" s="85"/>
      <c r="M47" s="86"/>
      <c r="N47" s="10"/>
    </row>
    <row r="48" spans="2:19" ht="19.149999999999999" customHeight="1" x14ac:dyDescent="0.2">
      <c r="B48" s="87" t="str">
        <f>IF(C44="Mor","Jeg har mulighed for at holde","Jeg har ret til at holde")</f>
        <v>Jeg har mulighed for at holde</v>
      </c>
      <c r="C48" s="76">
        <v>4</v>
      </c>
      <c r="D48" s="77" t="s">
        <v>154</v>
      </c>
      <c r="E48" s="77"/>
      <c r="F48" s="145"/>
      <c r="G48" s="77" t="s">
        <v>29</v>
      </c>
      <c r="H48" s="145"/>
      <c r="I48" s="88" t="s">
        <v>19</v>
      </c>
      <c r="J48" s="78" t="s">
        <v>17</v>
      </c>
      <c r="K48" s="32" t="str">
        <f>IF(F48&lt;&gt;"",O46+1,"")</f>
        <v/>
      </c>
      <c r="L48" s="78" t="s">
        <v>18</v>
      </c>
      <c r="M48" s="136" t="str">
        <f>IF(F48&lt;&gt;"",K48+F48*7+H48-1,"")</f>
        <v/>
      </c>
      <c r="N48" s="89"/>
      <c r="O48" s="136" t="str">
        <f>IF(M48="",O46,M48)</f>
        <v/>
      </c>
      <c r="P48">
        <f>IF(D22&gt;=P22,Q48,R48)</f>
        <v>2</v>
      </c>
      <c r="Q48">
        <v>4</v>
      </c>
      <c r="R48">
        <v>2</v>
      </c>
      <c r="S48" s="4"/>
    </row>
    <row r="49" spans="2:19" ht="4.9000000000000004" customHeight="1" x14ac:dyDescent="0.2">
      <c r="B49" s="75"/>
      <c r="C49" s="90"/>
      <c r="D49" s="9"/>
      <c r="E49" s="77"/>
      <c r="F49" s="91"/>
      <c r="G49" s="77"/>
      <c r="H49" s="146"/>
      <c r="I49" s="88"/>
      <c r="J49" s="78"/>
      <c r="K49" s="77"/>
      <c r="L49" s="78"/>
      <c r="M49" s="77"/>
      <c r="N49" s="89"/>
      <c r="O49" s="136"/>
    </row>
    <row r="50" spans="2:19" ht="18" customHeight="1" x14ac:dyDescent="0.2">
      <c r="B50" s="75" t="s">
        <v>155</v>
      </c>
      <c r="C50" s="76">
        <f>P48</f>
        <v>2</v>
      </c>
      <c r="D50" s="77" t="str">
        <f>IF(C44="Mor","uger med løn overført fra far. Jeg holder","uger med løn. Jeg holder")</f>
        <v>uger med løn overført fra far. Jeg holder</v>
      </c>
      <c r="E50" s="77"/>
      <c r="F50" s="145"/>
      <c r="G50" s="77" t="s">
        <v>29</v>
      </c>
      <c r="H50" s="145"/>
      <c r="I50" s="88" t="s">
        <v>19</v>
      </c>
      <c r="J50" s="78" t="s">
        <v>17</v>
      </c>
      <c r="K50" s="32" t="str">
        <f>IF(F50&lt;&gt;"",O48+1,"")</f>
        <v/>
      </c>
      <c r="L50" s="78" t="s">
        <v>18</v>
      </c>
      <c r="M50" s="136" t="str">
        <f>IF(F50&lt;&gt;"",K50+F50*7+H50-1,"")</f>
        <v/>
      </c>
      <c r="N50" s="89"/>
      <c r="O50" s="136" t="str">
        <f t="shared" ref="O50" si="0">IF(M50="",O48,M50)</f>
        <v/>
      </c>
      <c r="S50">
        <f>F50</f>
        <v>0</v>
      </c>
    </row>
    <row r="51" spans="2:19" ht="2.4500000000000002" customHeight="1" x14ac:dyDescent="0.2">
      <c r="B51" s="75"/>
      <c r="C51" s="9"/>
      <c r="D51" s="9"/>
      <c r="E51" s="77"/>
      <c r="F51" s="9"/>
      <c r="G51" s="77"/>
      <c r="H51" s="77"/>
      <c r="I51" s="88"/>
      <c r="J51" s="78"/>
      <c r="K51" s="77"/>
      <c r="L51" s="78"/>
      <c r="M51" s="92"/>
      <c r="N51" s="89"/>
    </row>
    <row r="52" spans="2:19" ht="6.6" customHeight="1" x14ac:dyDescent="0.2">
      <c r="B52" s="93"/>
      <c r="C52" s="94"/>
      <c r="D52" s="94"/>
      <c r="E52" s="94"/>
      <c r="F52" s="9"/>
      <c r="G52" s="77"/>
      <c r="H52" s="77"/>
      <c r="I52" s="88"/>
      <c r="J52" s="78"/>
      <c r="K52" s="77"/>
      <c r="L52" s="78"/>
      <c r="M52" s="77"/>
      <c r="N52" s="31"/>
    </row>
    <row r="53" spans="2:19" ht="19.149999999999999" customHeight="1" x14ac:dyDescent="0.2">
      <c r="B53" s="235" t="s">
        <v>171</v>
      </c>
      <c r="C53" s="236"/>
      <c r="D53" s="236"/>
      <c r="E53" s="236"/>
      <c r="F53" s="236"/>
      <c r="G53" s="236"/>
      <c r="H53" s="236"/>
      <c r="I53" s="236"/>
      <c r="J53" s="90" t="s">
        <v>17</v>
      </c>
      <c r="K53" s="32"/>
      <c r="L53" s="90" t="s">
        <v>18</v>
      </c>
      <c r="M53" s="154"/>
      <c r="N53" s="31"/>
      <c r="S53">
        <f>IF(M53&gt;K53,M53-K53+1,IF(AND(K53&lt;&gt;"",K53=M53),1,0))</f>
        <v>0</v>
      </c>
    </row>
    <row r="54" spans="2:19" ht="3" customHeight="1" x14ac:dyDescent="0.2">
      <c r="B54" s="235"/>
      <c r="C54" s="236"/>
      <c r="D54" s="236"/>
      <c r="E54" s="236"/>
      <c r="F54" s="236"/>
      <c r="G54" s="236"/>
      <c r="H54" s="236"/>
      <c r="I54" s="236"/>
      <c r="J54" s="90"/>
      <c r="K54" s="146"/>
      <c r="L54" s="90"/>
      <c r="M54" s="77"/>
      <c r="N54" s="31"/>
      <c r="S54">
        <f>IF(M54&gt;K54,M54-K54+1,IF(AND(K54&lt;&gt;"",K54=M54),1,0))</f>
        <v>0</v>
      </c>
    </row>
    <row r="55" spans="2:19" ht="19.5" customHeight="1" x14ac:dyDescent="0.2">
      <c r="B55" s="235"/>
      <c r="C55" s="236"/>
      <c r="D55" s="236"/>
      <c r="E55" s="236"/>
      <c r="F55" s="236"/>
      <c r="G55" s="236"/>
      <c r="H55" s="236"/>
      <c r="I55" s="236"/>
      <c r="J55" s="90" t="s">
        <v>17</v>
      </c>
      <c r="K55" s="32"/>
      <c r="L55" s="90" t="s">
        <v>18</v>
      </c>
      <c r="M55" s="154"/>
      <c r="N55" s="31"/>
      <c r="S55">
        <f>IF(M55&gt;K55,M55-K55+1,IF(AND(K55&lt;&gt;"",K55=M55),1,0))</f>
        <v>0</v>
      </c>
    </row>
    <row r="56" spans="2:19" ht="3" customHeight="1" x14ac:dyDescent="0.2">
      <c r="B56" s="235"/>
      <c r="C56" s="236"/>
      <c r="D56" s="236"/>
      <c r="E56" s="236"/>
      <c r="F56" s="236"/>
      <c r="G56" s="236"/>
      <c r="H56" s="236"/>
      <c r="I56" s="236"/>
      <c r="J56" s="90"/>
      <c r="K56" s="146"/>
      <c r="L56" s="90"/>
      <c r="M56" s="77"/>
      <c r="N56" s="31"/>
      <c r="S56">
        <f>IF(M56&gt;K56,M56-K56+1,IF(AND(K56&lt;&gt;"",K56=M56),1,0))</f>
        <v>0</v>
      </c>
    </row>
    <row r="57" spans="2:19" ht="19.5" customHeight="1" x14ac:dyDescent="0.2">
      <c r="B57" s="235"/>
      <c r="C57" s="236"/>
      <c r="D57" s="236"/>
      <c r="E57" s="236"/>
      <c r="F57" s="236"/>
      <c r="G57" s="236"/>
      <c r="H57" s="236"/>
      <c r="I57" s="236"/>
      <c r="J57" s="90" t="s">
        <v>17</v>
      </c>
      <c r="K57" s="32"/>
      <c r="L57" s="90" t="s">
        <v>18</v>
      </c>
      <c r="M57" s="154"/>
      <c r="N57" s="31"/>
      <c r="S57">
        <f>IF(M57&gt;K57,M57-K57+1,IF(AND(K57&lt;&gt;"",K57=M57),1,0))</f>
        <v>0</v>
      </c>
    </row>
    <row r="58" spans="2:19" ht="5.25" customHeight="1" x14ac:dyDescent="0.2">
      <c r="B58" s="66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2"/>
    </row>
    <row r="59" spans="2:19" ht="6" customHeight="1" x14ac:dyDescent="0.2">
      <c r="B59" s="95"/>
      <c r="N59" s="96"/>
    </row>
    <row r="60" spans="2:19" ht="64.5" customHeight="1" x14ac:dyDescent="0.2">
      <c r="B60" s="97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98"/>
      <c r="S60" s="3" t="s">
        <v>273</v>
      </c>
    </row>
    <row r="61" spans="2:19" ht="41.25" customHeight="1" x14ac:dyDescent="0.2">
      <c r="B61" s="9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100"/>
      <c r="S61" t="s">
        <v>249</v>
      </c>
    </row>
    <row r="62" spans="2:19" ht="107.25" customHeight="1" x14ac:dyDescent="0.2">
      <c r="B62" s="10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102"/>
    </row>
    <row r="63" spans="2:19" ht="5.0999999999999996" customHeight="1" x14ac:dyDescent="0.2">
      <c r="B63" s="216"/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8"/>
    </row>
    <row r="64" spans="2:19" ht="18" customHeight="1" x14ac:dyDescent="0.2">
      <c r="B64" s="240" t="s">
        <v>157</v>
      </c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2"/>
    </row>
    <row r="65" spans="2:21" ht="5.25" customHeight="1" x14ac:dyDescent="0.2">
      <c r="B65" s="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74"/>
    </row>
    <row r="66" spans="2:21" ht="21" customHeight="1" x14ac:dyDescent="0.2">
      <c r="B66" s="248" t="s">
        <v>273</v>
      </c>
      <c r="C66" s="249"/>
      <c r="D66" s="249"/>
      <c r="E66" s="9"/>
      <c r="F66" s="145"/>
      <c r="G66" s="77" t="s">
        <v>29</v>
      </c>
      <c r="H66" s="33"/>
      <c r="I66" s="77" t="s">
        <v>19</v>
      </c>
      <c r="J66" s="9" t="s">
        <v>17</v>
      </c>
      <c r="K66" s="32" t="str">
        <f>IF(OR(F66&lt;&gt;"",H66&lt;&gt;""),O50+1,"")</f>
        <v/>
      </c>
      <c r="L66" s="9" t="s">
        <v>18</v>
      </c>
      <c r="M66" s="136" t="str">
        <f>IF(OR(F66&lt;&gt;"",H66&lt;&gt;""),K66+F66*7+H66-1,"")</f>
        <v/>
      </c>
      <c r="N66" s="74"/>
      <c r="P66" s="152" t="str">
        <f>IF(M66&lt;&gt;"",M66,O50)</f>
        <v/>
      </c>
      <c r="S66" s="137" t="e">
        <f>M50+1</f>
        <v>#VALUE!</v>
      </c>
    </row>
    <row r="67" spans="2:21" ht="4.1500000000000004" customHeight="1" x14ac:dyDescent="0.2">
      <c r="B67" s="103"/>
      <c r="C67" s="104"/>
      <c r="D67" s="104"/>
      <c r="E67" s="105"/>
      <c r="F67" s="106"/>
      <c r="G67" s="107"/>
      <c r="H67" s="67"/>
      <c r="I67" s="107"/>
      <c r="J67" s="105"/>
      <c r="K67" s="108"/>
      <c r="L67" s="105"/>
      <c r="M67" s="108"/>
      <c r="N67" s="109"/>
      <c r="P67" s="153"/>
    </row>
    <row r="68" spans="2:21" ht="4.1500000000000004" customHeight="1" x14ac:dyDescent="0.2">
      <c r="B68" s="112"/>
      <c r="C68" s="112"/>
      <c r="D68" s="112"/>
      <c r="E68" s="9"/>
      <c r="F68" s="113"/>
      <c r="G68" s="77"/>
      <c r="H68" s="114"/>
      <c r="I68" s="77"/>
      <c r="J68" s="9"/>
      <c r="K68" s="115"/>
      <c r="L68" s="9"/>
      <c r="M68" s="115"/>
      <c r="N68" s="9"/>
      <c r="P68" s="153"/>
    </row>
    <row r="69" spans="2:21" ht="82.15" customHeight="1" x14ac:dyDescent="0.2">
      <c r="B69" s="240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42"/>
      <c r="P69" s="153"/>
    </row>
    <row r="70" spans="2:21" ht="4.1500000000000004" customHeight="1" x14ac:dyDescent="0.2">
      <c r="B70" s="112"/>
      <c r="C70" s="112"/>
      <c r="D70" s="112"/>
      <c r="E70" s="9"/>
      <c r="F70" s="113"/>
      <c r="G70" s="77"/>
      <c r="H70" s="114"/>
      <c r="I70" s="77"/>
      <c r="J70" s="9"/>
      <c r="K70" s="115"/>
      <c r="L70" s="9"/>
      <c r="M70" s="115"/>
      <c r="N70" s="9"/>
      <c r="P70" s="153"/>
    </row>
    <row r="71" spans="2:21" ht="18" customHeight="1" x14ac:dyDescent="0.2">
      <c r="B71" s="240" t="s">
        <v>180</v>
      </c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2"/>
      <c r="P71" s="153"/>
      <c r="S71" s="4" t="str">
        <f>IF(AND(F73&lt;&gt;"",M63&lt;&gt;""),M63+1,"")</f>
        <v/>
      </c>
    </row>
    <row r="72" spans="2:21" ht="6.75" customHeight="1" x14ac:dyDescent="0.2">
      <c r="B72" s="243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5"/>
      <c r="P72" s="153"/>
      <c r="S72" s="137">
        <f>M63</f>
        <v>0</v>
      </c>
    </row>
    <row r="73" spans="2:21" ht="20.45" customHeight="1" x14ac:dyDescent="0.2">
      <c r="B73" s="246" t="s">
        <v>276</v>
      </c>
      <c r="C73" s="247"/>
      <c r="D73" s="247"/>
      <c r="E73" s="105"/>
      <c r="F73" s="148"/>
      <c r="G73" s="107" t="s">
        <v>29</v>
      </c>
      <c r="H73" s="149"/>
      <c r="I73" s="107" t="s">
        <v>19</v>
      </c>
      <c r="J73" s="105" t="s">
        <v>17</v>
      </c>
      <c r="K73" s="150" t="str">
        <f>IF(OR(F73&lt;&gt;"",H73&lt;&gt;""),P66+1,"")</f>
        <v/>
      </c>
      <c r="L73" s="105" t="s">
        <v>18</v>
      </c>
      <c r="M73" s="151" t="str">
        <f>IF(OR(F73&lt;&gt;"",H73&lt;&gt;""),K73+F73*7+H73-1,"")</f>
        <v/>
      </c>
      <c r="N73" s="109"/>
      <c r="P73" s="152" t="str">
        <f>IF(M73&lt;&gt;"",M73,P66)</f>
        <v/>
      </c>
      <c r="S73">
        <v>8</v>
      </c>
    </row>
    <row r="74" spans="2:21" ht="5.25" customHeight="1" x14ac:dyDescent="0.2">
      <c r="B74" s="66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2"/>
      <c r="P74" s="153"/>
    </row>
    <row r="75" spans="2:21" ht="18" customHeight="1" x14ac:dyDescent="0.2">
      <c r="B75" s="240" t="s">
        <v>177</v>
      </c>
      <c r="C75" s="241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2"/>
      <c r="P75" s="153"/>
      <c r="S75" s="4" t="str">
        <f>IF(AND(F77&lt;&gt;"",M66&lt;&gt;""),M66+1,"")</f>
        <v/>
      </c>
    </row>
    <row r="76" spans="2:21" ht="6.75" customHeight="1" x14ac:dyDescent="0.2">
      <c r="B76" s="243"/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5"/>
      <c r="P76" s="153"/>
      <c r="S76" s="137" t="str">
        <f>M66</f>
        <v/>
      </c>
    </row>
    <row r="77" spans="2:21" ht="20.45" customHeight="1" x14ac:dyDescent="0.2">
      <c r="B77" s="243" t="s">
        <v>327</v>
      </c>
      <c r="C77" s="244"/>
      <c r="D77" s="244"/>
      <c r="E77" s="244"/>
      <c r="F77" s="145"/>
      <c r="G77" s="77" t="s">
        <v>176</v>
      </c>
      <c r="H77" s="9"/>
      <c r="I77" s="77"/>
      <c r="J77" s="9" t="s">
        <v>17</v>
      </c>
      <c r="K77" s="32" t="str">
        <f>IF(F77&lt;&gt;"",P73+1,"")</f>
        <v/>
      </c>
      <c r="L77" s="9" t="s">
        <v>18</v>
      </c>
      <c r="M77" s="136" t="str">
        <f>IF(AND(F77&lt;&gt;"",K77&lt;&gt;""),K77+F77*7+H77-1,"")</f>
        <v/>
      </c>
      <c r="N77" s="74"/>
      <c r="P77" s="152" t="str">
        <f>IF(M77&lt;&gt;"",M77,P73)</f>
        <v/>
      </c>
      <c r="Q77">
        <v>1</v>
      </c>
      <c r="U77">
        <v>1</v>
      </c>
    </row>
    <row r="78" spans="2:21" ht="6" customHeight="1" x14ac:dyDescent="0.2">
      <c r="B78" s="66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2"/>
      <c r="P78" s="153"/>
      <c r="U78">
        <v>2</v>
      </c>
    </row>
    <row r="79" spans="2:21" ht="6" customHeight="1" x14ac:dyDescent="0.2">
      <c r="P79" s="153"/>
      <c r="U79">
        <v>3</v>
      </c>
    </row>
    <row r="80" spans="2:21" ht="14.45" customHeight="1" x14ac:dyDescent="0.2">
      <c r="B80" s="240" t="s">
        <v>156</v>
      </c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42"/>
      <c r="P80" s="153"/>
      <c r="Q80" s="3"/>
      <c r="R80" t="s">
        <v>19</v>
      </c>
      <c r="U80">
        <v>4</v>
      </c>
    </row>
    <row r="81" spans="2:21" ht="6.95" customHeight="1" x14ac:dyDescent="0.2">
      <c r="B81" s="123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124"/>
      <c r="P81" s="153"/>
      <c r="U81">
        <v>5</v>
      </c>
    </row>
    <row r="82" spans="2:21" ht="19.149999999999999" customHeight="1" x14ac:dyDescent="0.2">
      <c r="B82" s="248" t="s">
        <v>16</v>
      </c>
      <c r="C82" s="249"/>
      <c r="D82" s="249"/>
      <c r="E82" s="65" t="str">
        <f>IF(B82="forlænger forældreorlov uden løn","(8 eller 14 uger)","")</f>
        <v/>
      </c>
      <c r="F82" s="145"/>
      <c r="G82" s="77" t="s">
        <v>19</v>
      </c>
      <c r="H82" s="112"/>
      <c r="I82" s="112" t="str">
        <f>IF(G82="uger/og","dage","")</f>
        <v/>
      </c>
      <c r="J82" s="78" t="s">
        <v>17</v>
      </c>
      <c r="K82" s="32" t="str">
        <f>IF(F82&lt;&gt;"",WORKDAY(P77,Q77,$P$117:$U$125),"")</f>
        <v/>
      </c>
      <c r="L82" s="78" t="s">
        <v>18</v>
      </c>
      <c r="M82" s="136" t="str">
        <f>IF(F82&lt;&gt;"",R82,"")</f>
        <v/>
      </c>
      <c r="N82" s="74"/>
      <c r="O82" s="137"/>
      <c r="P82" s="152" t="str">
        <f>IF(M82&lt;&gt;"",M82,P77)</f>
        <v/>
      </c>
      <c r="Q82">
        <v>1</v>
      </c>
      <c r="R82" s="4" t="e">
        <f>WORKDAY(P77,F82,$P$117:$U$125)</f>
        <v>#VALUE!</v>
      </c>
      <c r="S82" s="4" t="str">
        <f>IF(OR(F82&lt;&gt;"",H82&lt;&gt;0),IF(S66&lt;&gt;"",M66+1,IF(M50&lt;&gt;"",M50+1,IF(M48&lt;&gt;"",M48+1,IF(M46&lt;&gt;"",M46+1,"")))),"")</f>
        <v/>
      </c>
      <c r="U82">
        <v>6</v>
      </c>
    </row>
    <row r="83" spans="2:21" ht="6" customHeight="1" x14ac:dyDescent="0.2">
      <c r="B83" s="123"/>
      <c r="C83" s="65"/>
      <c r="D83" s="65"/>
      <c r="E83" s="65"/>
      <c r="F83" s="65"/>
      <c r="G83" s="77"/>
      <c r="H83" s="112"/>
      <c r="I83" s="88"/>
      <c r="J83" s="78"/>
      <c r="K83" s="78"/>
      <c r="L83" s="78"/>
      <c r="M83" s="78"/>
      <c r="N83" s="74"/>
      <c r="P83" s="152"/>
      <c r="Q83" s="137"/>
      <c r="S83" s="4"/>
      <c r="U83">
        <v>7</v>
      </c>
    </row>
    <row r="84" spans="2:21" ht="19.149999999999999" customHeight="1" x14ac:dyDescent="0.2">
      <c r="B84" s="248" t="s">
        <v>161</v>
      </c>
      <c r="C84" s="249"/>
      <c r="D84" s="249"/>
      <c r="E84" s="65"/>
      <c r="F84" s="145"/>
      <c r="G84" s="77" t="s">
        <v>19</v>
      </c>
      <c r="H84" s="112"/>
      <c r="I84" s="112" t="str">
        <f>IF(G84="uger/og","dage","")</f>
        <v/>
      </c>
      <c r="J84" s="78" t="s">
        <v>17</v>
      </c>
      <c r="K84" s="32" t="str">
        <f>IF(F84&lt;&gt;"",WORKDAY(P82,Q77,$P$117:$W$125),"")</f>
        <v/>
      </c>
      <c r="L84" s="78" t="s">
        <v>18</v>
      </c>
      <c r="M84" s="136" t="str">
        <f>IF(F84&lt;&gt;"",R84,"")</f>
        <v/>
      </c>
      <c r="N84" s="74"/>
      <c r="O84" s="137"/>
      <c r="P84" s="152" t="str">
        <f>IF(M84&lt;&gt;"",M84,P77)</f>
        <v/>
      </c>
      <c r="Q84">
        <v>1</v>
      </c>
      <c r="R84" s="4" t="e">
        <f>WORKDAY(P82,F84,$P$117:$U$125)</f>
        <v>#VALUE!</v>
      </c>
      <c r="S84" s="4" t="str">
        <f>IF(AND(M82&lt;&gt;"",OR(F84&lt;&gt;"",H84&lt;&gt;"")),M82+1,"")</f>
        <v/>
      </c>
      <c r="U84">
        <v>8</v>
      </c>
    </row>
    <row r="85" spans="2:21" ht="5.25" customHeight="1" x14ac:dyDescent="0.2">
      <c r="B85" s="123"/>
      <c r="C85" s="65"/>
      <c r="D85" s="65"/>
      <c r="E85" s="65"/>
      <c r="F85" s="65"/>
      <c r="G85" s="77"/>
      <c r="H85" s="112"/>
      <c r="I85" s="88"/>
      <c r="J85" s="78"/>
      <c r="K85" s="78"/>
      <c r="L85" s="78"/>
      <c r="M85" s="78"/>
      <c r="N85" s="74"/>
      <c r="P85" s="4"/>
      <c r="Q85" s="137"/>
      <c r="R85" s="4"/>
      <c r="S85" s="4"/>
      <c r="U85">
        <v>9</v>
      </c>
    </row>
    <row r="86" spans="2:21" ht="19.149999999999999" customHeight="1" x14ac:dyDescent="0.2">
      <c r="B86" s="248"/>
      <c r="C86" s="249"/>
      <c r="D86" s="249"/>
      <c r="E86" s="65"/>
      <c r="F86" s="145"/>
      <c r="G86" s="77" t="s">
        <v>19</v>
      </c>
      <c r="H86" s="112"/>
      <c r="I86" s="112" t="str">
        <f>IF(G86="uger/og","dage","")</f>
        <v/>
      </c>
      <c r="J86" s="78" t="s">
        <v>17</v>
      </c>
      <c r="K86" s="32" t="str">
        <f>IF(F86&lt;&gt;"",WORKDAY(P84,Q77,$P$117:$W$125),"")</f>
        <v/>
      </c>
      <c r="L86" s="78" t="s">
        <v>18</v>
      </c>
      <c r="M86" s="136" t="str">
        <f>IF(F86&lt;&gt;"",R86,"")</f>
        <v/>
      </c>
      <c r="N86" s="74"/>
      <c r="O86" s="137"/>
      <c r="P86" s="4"/>
      <c r="Q86" s="137"/>
      <c r="R86" s="4" t="e">
        <f>WORKDAY(P84,F86,$P$117:$U$125)</f>
        <v>#VALUE!</v>
      </c>
      <c r="S86" s="4" t="str">
        <f>IF(F86&lt;&gt;"",IF(S77&lt;&gt;"",M77+1,IF(M55&lt;&gt;"",M55+1,IF(M53&lt;&gt;"",M53+1,IF(M51&lt;&gt;"",M51+1,"")))),"")</f>
        <v/>
      </c>
      <c r="U86">
        <v>10</v>
      </c>
    </row>
    <row r="87" spans="2:21" ht="6.95" customHeight="1" x14ac:dyDescent="0.2">
      <c r="B87" s="123"/>
      <c r="C87" s="65"/>
      <c r="D87" s="65"/>
      <c r="E87" s="65"/>
      <c r="F87" s="65"/>
      <c r="G87" s="77"/>
      <c r="H87" s="112"/>
      <c r="I87" s="88"/>
      <c r="J87" s="78"/>
      <c r="K87" s="78"/>
      <c r="L87" s="78"/>
      <c r="M87" s="78"/>
      <c r="N87" s="74"/>
      <c r="U87">
        <v>11</v>
      </c>
    </row>
    <row r="88" spans="2:21" ht="106.15" customHeight="1" x14ac:dyDescent="0.2">
      <c r="B88" s="263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5"/>
      <c r="U88">
        <v>12</v>
      </c>
    </row>
    <row r="89" spans="2:21" ht="4.1500000000000004" customHeight="1" x14ac:dyDescent="0.2">
      <c r="B89" s="87"/>
      <c r="C89" s="112"/>
      <c r="D89" s="112"/>
      <c r="E89" s="9"/>
      <c r="F89" s="113"/>
      <c r="G89" s="77"/>
      <c r="H89" s="114"/>
      <c r="I89" s="77"/>
      <c r="J89" s="9"/>
      <c r="K89" s="115"/>
      <c r="L89" s="9"/>
      <c r="M89" s="115"/>
      <c r="N89" s="74"/>
      <c r="U89">
        <v>13</v>
      </c>
    </row>
    <row r="90" spans="2:21" ht="19.149999999999999" customHeight="1" x14ac:dyDescent="0.2">
      <c r="B90" s="240" t="s">
        <v>159</v>
      </c>
      <c r="C90" s="241"/>
      <c r="D90" s="241"/>
      <c r="E90" s="241"/>
      <c r="F90" s="241"/>
      <c r="G90" s="241"/>
      <c r="H90" s="241"/>
      <c r="I90" s="241"/>
      <c r="J90" s="241"/>
      <c r="K90" s="241"/>
      <c r="L90" s="241"/>
      <c r="M90" s="241"/>
      <c r="N90" s="242"/>
      <c r="U90">
        <v>14</v>
      </c>
    </row>
    <row r="91" spans="2:21" ht="6" customHeight="1" x14ac:dyDescent="0.2">
      <c r="B91" s="8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74"/>
    </row>
    <row r="92" spans="2:21" ht="19.149999999999999" customHeight="1" x14ac:dyDescent="0.2">
      <c r="B92" s="131" t="s">
        <v>164</v>
      </c>
      <c r="C92" s="117"/>
      <c r="D92" s="138"/>
      <c r="E92" s="116" t="s">
        <v>29</v>
      </c>
      <c r="F92" s="77"/>
      <c r="G92" s="138"/>
      <c r="H92" s="142" t="s">
        <v>19</v>
      </c>
      <c r="I92" s="77"/>
      <c r="J92" s="78"/>
      <c r="K92" s="77"/>
      <c r="L92" s="77"/>
      <c r="M92" s="77"/>
      <c r="N92" s="74"/>
    </row>
    <row r="93" spans="2:21" ht="6.6" customHeight="1" x14ac:dyDescent="0.2">
      <c r="B93" s="128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9"/>
    </row>
    <row r="94" spans="2:21" ht="4.1500000000000004" customHeight="1" x14ac:dyDescent="0.2"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0"/>
    </row>
    <row r="95" spans="2:21" ht="14.45" customHeight="1" x14ac:dyDescent="0.2"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</row>
    <row r="96" spans="2:21" ht="6.95" customHeight="1" x14ac:dyDescent="0.2"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</row>
    <row r="97" spans="2:14" ht="220.9" customHeight="1" x14ac:dyDescent="0.2"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</row>
    <row r="98" spans="2:14" ht="4.9000000000000004" customHeight="1" x14ac:dyDescent="0.2"/>
    <row r="99" spans="2:14" ht="18.600000000000001" customHeight="1" x14ac:dyDescent="0.2">
      <c r="B99" s="250" t="s">
        <v>158</v>
      </c>
      <c r="C99" s="251"/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2"/>
    </row>
    <row r="100" spans="2:14" ht="6.95" customHeight="1" x14ac:dyDescent="0.2">
      <c r="B100" s="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74"/>
    </row>
    <row r="101" spans="2:14" ht="22.15" customHeight="1" x14ac:dyDescent="0.2">
      <c r="B101" s="130" t="s">
        <v>165</v>
      </c>
      <c r="C101" s="77"/>
      <c r="D101" s="145"/>
      <c r="E101" s="143" t="s">
        <v>166</v>
      </c>
      <c r="F101" s="76" t="s">
        <v>17</v>
      </c>
      <c r="G101" s="32"/>
      <c r="H101" s="78"/>
      <c r="I101" s="132" t="s">
        <v>18</v>
      </c>
      <c r="J101" s="266"/>
      <c r="K101" s="266"/>
      <c r="L101" s="78"/>
      <c r="M101" s="129"/>
      <c r="N101" s="74"/>
    </row>
    <row r="102" spans="2:14" ht="5.45" customHeight="1" x14ac:dyDescent="0.2">
      <c r="B102" s="118"/>
      <c r="C102" s="67"/>
      <c r="D102" s="67"/>
      <c r="E102" s="67"/>
      <c r="F102" s="67"/>
      <c r="G102" s="67"/>
      <c r="H102" s="119"/>
      <c r="I102" s="119"/>
      <c r="J102" s="120"/>
      <c r="K102" s="121"/>
      <c r="L102" s="121"/>
      <c r="M102" s="121"/>
      <c r="N102" s="122"/>
    </row>
    <row r="103" spans="2:14" ht="4.9000000000000004" customHeight="1" x14ac:dyDescent="0.2"/>
    <row r="104" spans="2:14" ht="14.25" x14ac:dyDescent="0.2">
      <c r="B104" s="250" t="s">
        <v>167</v>
      </c>
      <c r="C104" s="251"/>
      <c r="D104" s="251"/>
      <c r="E104" s="251"/>
      <c r="F104" s="251"/>
      <c r="G104" s="251"/>
      <c r="H104" s="251"/>
      <c r="I104" s="251"/>
      <c r="J104" s="251"/>
      <c r="K104" s="251"/>
      <c r="L104" s="251"/>
      <c r="M104" s="251"/>
      <c r="N104" s="252"/>
    </row>
    <row r="105" spans="2:14" x14ac:dyDescent="0.2">
      <c r="B105" s="253"/>
      <c r="C105" s="254"/>
      <c r="D105" s="254"/>
      <c r="E105" s="254"/>
      <c r="F105" s="254"/>
      <c r="G105" s="254"/>
      <c r="H105" s="254"/>
      <c r="I105" s="254"/>
      <c r="J105" s="254"/>
      <c r="K105" s="254"/>
      <c r="L105" s="254"/>
      <c r="M105" s="254"/>
      <c r="N105" s="255"/>
    </row>
    <row r="106" spans="2:14" x14ac:dyDescent="0.2">
      <c r="B106" s="256"/>
      <c r="C106" s="257"/>
      <c r="D106" s="257"/>
      <c r="E106" s="257"/>
      <c r="F106" s="257"/>
      <c r="G106" s="257"/>
      <c r="H106" s="257"/>
      <c r="I106" s="257"/>
      <c r="J106" s="257"/>
      <c r="K106" s="257"/>
      <c r="L106" s="257"/>
      <c r="M106" s="257"/>
      <c r="N106" s="258"/>
    </row>
    <row r="107" spans="2:14" x14ac:dyDescent="0.2">
      <c r="B107" s="256"/>
      <c r="C107" s="257"/>
      <c r="D107" s="257"/>
      <c r="E107" s="257"/>
      <c r="F107" s="257"/>
      <c r="G107" s="257"/>
      <c r="H107" s="257"/>
      <c r="I107" s="257"/>
      <c r="J107" s="257"/>
      <c r="K107" s="257"/>
      <c r="L107" s="257"/>
      <c r="M107" s="257"/>
      <c r="N107" s="258"/>
    </row>
    <row r="108" spans="2:14" x14ac:dyDescent="0.2">
      <c r="B108" s="256"/>
      <c r="C108" s="257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8"/>
    </row>
    <row r="109" spans="2:14" x14ac:dyDescent="0.2">
      <c r="B109" s="256"/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8"/>
    </row>
    <row r="110" spans="2:14" x14ac:dyDescent="0.2">
      <c r="B110" s="256"/>
      <c r="C110" s="257"/>
      <c r="D110" s="257"/>
      <c r="E110" s="257"/>
      <c r="F110" s="257"/>
      <c r="G110" s="257"/>
      <c r="H110" s="257"/>
      <c r="I110" s="257"/>
      <c r="J110" s="257"/>
      <c r="K110" s="257"/>
      <c r="L110" s="257"/>
      <c r="M110" s="257"/>
      <c r="N110" s="258"/>
    </row>
    <row r="111" spans="2:14" x14ac:dyDescent="0.2">
      <c r="B111" s="259"/>
      <c r="C111" s="260"/>
      <c r="D111" s="260"/>
      <c r="E111" s="260"/>
      <c r="F111" s="260"/>
      <c r="G111" s="260"/>
      <c r="H111" s="260"/>
      <c r="I111" s="260"/>
      <c r="J111" s="260"/>
      <c r="K111" s="260"/>
      <c r="L111" s="260"/>
      <c r="M111" s="260"/>
      <c r="N111" s="261"/>
    </row>
    <row r="112" spans="2:14" ht="4.9000000000000004" customHeight="1" x14ac:dyDescent="0.2"/>
    <row r="113" spans="2:22" ht="14.25" x14ac:dyDescent="0.2">
      <c r="B113" s="267" t="s">
        <v>198</v>
      </c>
      <c r="C113" s="267"/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</row>
    <row r="114" spans="2:22" ht="14.25" x14ac:dyDescent="0.2">
      <c r="B114" s="267" t="s">
        <v>199</v>
      </c>
      <c r="C114" s="267"/>
      <c r="D114" s="267"/>
      <c r="E114" s="267"/>
      <c r="F114" s="267"/>
      <c r="G114" s="267"/>
      <c r="H114" s="267"/>
      <c r="I114" s="267"/>
      <c r="J114" s="267"/>
      <c r="K114" s="267"/>
      <c r="L114" s="267"/>
      <c r="M114" s="267"/>
      <c r="N114" s="267"/>
    </row>
    <row r="115" spans="2:22" ht="14.25" x14ac:dyDescent="0.2">
      <c r="B115" s="262" t="e">
        <f>VLOOKUP(D14,' område niveau 3'!A4:H20,2,FALSE)</f>
        <v>#N/A</v>
      </c>
      <c r="C115" s="262"/>
      <c r="D115" s="262"/>
      <c r="E115" s="262"/>
      <c r="F115" s="262"/>
      <c r="G115" s="262"/>
      <c r="H115" s="262"/>
      <c r="I115" s="262"/>
      <c r="J115" s="262"/>
      <c r="K115" s="262"/>
      <c r="L115" s="262"/>
      <c r="M115" s="141"/>
      <c r="N115" s="141"/>
      <c r="P115" s="3"/>
      <c r="Q115" s="3" t="s">
        <v>178</v>
      </c>
    </row>
    <row r="116" spans="2:22" x14ac:dyDescent="0.2">
      <c r="P116">
        <v>2023</v>
      </c>
      <c r="Q116">
        <v>2024</v>
      </c>
      <c r="R116">
        <v>2025</v>
      </c>
      <c r="S116">
        <v>2026</v>
      </c>
      <c r="U116">
        <v>2027</v>
      </c>
    </row>
    <row r="117" spans="2:22" x14ac:dyDescent="0.2">
      <c r="P117" s="4">
        <v>44927</v>
      </c>
      <c r="Q117" s="4">
        <v>45292</v>
      </c>
      <c r="R117" s="4">
        <v>45658</v>
      </c>
      <c r="S117" s="4">
        <v>46023</v>
      </c>
      <c r="U117" s="4">
        <v>46388</v>
      </c>
    </row>
    <row r="118" spans="2:22" x14ac:dyDescent="0.2">
      <c r="P118" s="4">
        <v>45022</v>
      </c>
      <c r="Q118" s="4">
        <v>45379</v>
      </c>
      <c r="R118" s="4">
        <v>45764</v>
      </c>
      <c r="S118" s="4">
        <v>46114</v>
      </c>
      <c r="U118" s="4">
        <v>46471</v>
      </c>
    </row>
    <row r="119" spans="2:22" x14ac:dyDescent="0.2">
      <c r="P119" s="4">
        <v>45023</v>
      </c>
      <c r="Q119" s="4">
        <v>45380</v>
      </c>
      <c r="R119" s="4">
        <v>45765</v>
      </c>
      <c r="S119" s="4">
        <v>46115</v>
      </c>
      <c r="U119" s="4">
        <v>46472</v>
      </c>
    </row>
    <row r="120" spans="2:22" x14ac:dyDescent="0.2">
      <c r="P120" s="4">
        <v>45026</v>
      </c>
      <c r="Q120" s="4">
        <v>45383</v>
      </c>
      <c r="R120" s="4">
        <v>45768</v>
      </c>
      <c r="S120" s="4">
        <v>46118</v>
      </c>
      <c r="U120" s="4">
        <v>46475</v>
      </c>
    </row>
    <row r="121" spans="2:22" x14ac:dyDescent="0.2">
      <c r="P121" s="4">
        <v>45051</v>
      </c>
      <c r="Q121" s="4">
        <v>45421</v>
      </c>
      <c r="R121" s="4">
        <v>45806</v>
      </c>
      <c r="S121" s="4">
        <v>46156</v>
      </c>
      <c r="U121" s="4">
        <v>46513</v>
      </c>
    </row>
    <row r="122" spans="2:22" x14ac:dyDescent="0.2">
      <c r="P122" s="4">
        <v>45064</v>
      </c>
      <c r="Q122" s="4">
        <v>45432</v>
      </c>
      <c r="R122" s="4">
        <v>45817</v>
      </c>
      <c r="S122" s="4">
        <v>46167</v>
      </c>
      <c r="U122" s="4">
        <v>46523</v>
      </c>
    </row>
    <row r="123" spans="2:22" x14ac:dyDescent="0.2">
      <c r="P123" s="4">
        <v>45075</v>
      </c>
      <c r="Q123" s="4">
        <v>45651</v>
      </c>
      <c r="R123" s="4">
        <v>46016</v>
      </c>
      <c r="S123" s="4">
        <v>46381</v>
      </c>
      <c r="V123" s="4"/>
    </row>
    <row r="124" spans="2:22" x14ac:dyDescent="0.2">
      <c r="P124" s="4">
        <v>45285</v>
      </c>
      <c r="Q124" s="4">
        <v>45652</v>
      </c>
      <c r="R124" s="4">
        <v>46017</v>
      </c>
      <c r="S124" s="4"/>
      <c r="V124" s="4"/>
    </row>
    <row r="125" spans="2:22" x14ac:dyDescent="0.2">
      <c r="P125" s="4">
        <v>45286</v>
      </c>
    </row>
  </sheetData>
  <sheetProtection algorithmName="SHA-512" hashValue="PSSDKgi23CUHZf6s+V+kyjmQR0j1Iiau92TCy+MBkkOoOZ5eRWPuMiqSY633gm2MgI57E+69s0aQqXxuGopRiw==" saltValue="NIsKYhdEBXi31sNKQ7cXmA==" spinCount="100000" sheet="1" selectLockedCells="1"/>
  <mergeCells count="37">
    <mergeCell ref="B86:D86"/>
    <mergeCell ref="B104:N104"/>
    <mergeCell ref="B105:N111"/>
    <mergeCell ref="B115:L115"/>
    <mergeCell ref="B88:N88"/>
    <mergeCell ref="B90:N90"/>
    <mergeCell ref="B95:N97"/>
    <mergeCell ref="B99:N99"/>
    <mergeCell ref="J101:K101"/>
    <mergeCell ref="B114:N114"/>
    <mergeCell ref="B113:N113"/>
    <mergeCell ref="B76:N76"/>
    <mergeCell ref="B80:N80"/>
    <mergeCell ref="B82:D82"/>
    <mergeCell ref="B84:D84"/>
    <mergeCell ref="B77:E77"/>
    <mergeCell ref="B64:N64"/>
    <mergeCell ref="B71:N71"/>
    <mergeCell ref="B72:N72"/>
    <mergeCell ref="B73:D73"/>
    <mergeCell ref="B75:N75"/>
    <mergeCell ref="B66:D66"/>
    <mergeCell ref="B69:N69"/>
    <mergeCell ref="B63:N63"/>
    <mergeCell ref="D2:J2"/>
    <mergeCell ref="B3:M4"/>
    <mergeCell ref="D5:J5"/>
    <mergeCell ref="D14:J14"/>
    <mergeCell ref="D16:J16"/>
    <mergeCell ref="D18:J18"/>
    <mergeCell ref="D30:N42"/>
    <mergeCell ref="B43:N43"/>
    <mergeCell ref="C44:E44"/>
    <mergeCell ref="F44:N44"/>
    <mergeCell ref="B53:I57"/>
    <mergeCell ref="B25:D25"/>
    <mergeCell ref="E25:M25"/>
  </mergeCells>
  <dataValidations count="23">
    <dataValidation type="list" allowBlank="1" showDropDown="1" showInputMessage="1" showErrorMessage="1" errorTitle="Angiv maks 14 uger." error="Angiv maks 14 uger." sqref="F77" xr:uid="{00000000-0002-0000-0000-000001000000}">
      <formula1>$U$77:$U$90</formula1>
    </dataValidation>
    <dataValidation type="custom" allowBlank="1" showInputMessage="1" showErrorMessage="1" sqref="P46" xr:uid="{00000000-0002-0000-0000-000002000000}">
      <formula1>IF(C44="Mor",20,2)</formula1>
    </dataValidation>
    <dataValidation type="date" operator="greaterThanOrEqual" allowBlank="1" showInputMessage="1" showErrorMessage="1" errorTitle="Skal skrives som dd-mm-åå" error="Indtast fødselsdato der er senere end den 01-08-2022." sqref="D22" xr:uid="{00000000-0002-0000-0000-000003000000}">
      <formula1>44775</formula1>
    </dataValidation>
    <dataValidation type="list" allowBlank="1" showInputMessage="1" showErrorMessage="1" sqref="E25:M25" xr:uid="{00000000-0002-0000-0000-000004000000}">
      <formula1>$S$16:$S$19</formula1>
    </dataValidation>
    <dataValidation allowBlank="1" showInputMessage="1" showErrorMessage="1" prompt="Indtast dato adskilt af bindestreger. Fx 02-08-2022" sqref="K48 K66 K77 K73" xr:uid="{00000000-0002-0000-0000-000005000000}"/>
    <dataValidation type="whole" allowBlank="1" showInputMessage="1" showErrorMessage="1" error="Maksimum 6 dage._x000a_Alt over 6 dage skal skrives som hele uger" prompt="Alt over 6 dage skal angives som hele uger." sqref="H46 H48 H50" xr:uid="{00000000-0002-0000-0000-000006000000}">
      <formula1>0</formula1>
      <formula2>6</formula2>
    </dataValidation>
    <dataValidation allowBlank="1" showInputMessage="1" showErrorMessage="1" prompt="Alt over 6 dage skal angives som hele uger." sqref="H66 H77 H73" xr:uid="{00000000-0002-0000-0000-000007000000}"/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73" xr:uid="{00000000-0002-0000-0000-000008000000}">
      <formula1>IF(AND(C49="Mor",F55=2),F73&lt;=11,F73&lt;=13)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53" xr:uid="{00000000-0002-0000-0000-000009000000}">
      <formula1>D22</formula1>
    </dataValidation>
    <dataValidation type="custom" allowBlank="1" showInputMessage="1" showErrorMessage="1" errorTitle="Angiv færre antal uger." error="Hvis Mor: max 4 uger_x000a_" sqref="F50" xr:uid="{00000000-0002-0000-0000-00000A000000}">
      <formula1>IF(C44="Mor",F50&lt;=4)</formula1>
    </dataValidation>
    <dataValidation type="custom" allowBlank="1" showInputMessage="1" showErrorMessage="1" errorTitle="Angiv færre antal uger." error="Hvis Mor: max 4 uger" sqref="F48" xr:uid="{00000000-0002-0000-0000-00000B000000}">
      <formula1>IF(C44="Mor",F48&lt;=4)</formula1>
    </dataValidation>
    <dataValidation type="list" allowBlank="1" showDropDown="1" showInputMessage="1" showErrorMessage="1" sqref="C44:E44" xr:uid="{00000000-0002-0000-0000-00000C000000}">
      <formula1>$S$9:$S$10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5:K56" xr:uid="{00000000-0002-0000-0000-00000D000000}">
      <formula1>G1048474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4" xr:uid="{00000000-0002-0000-0000-00000E000000}">
      <formula1>G1048474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7" xr:uid="{00000000-0002-0000-0000-00000F000000}">
      <formula1>G1048474</formula1>
    </dataValidation>
    <dataValidation type="whole" allowBlank="1" showInputMessage="1" showErrorMessage="1" errorTitle="Max. antal uge er 6" error="Max. antal uge er 6" sqref="F49 F51:F52" xr:uid="{00000000-0002-0000-0000-000010000000}">
      <formula1>0</formula1>
      <formula2>C49</formula2>
    </dataValidation>
    <dataValidation type="whole" allowBlank="1" showInputMessage="1" showErrorMessage="1" error="Maksimum 6 dage._x000a_Alt over 6 dage skal skrives som hele uger" prompt="Alt over 6 dage skal skrives som hele uger" sqref="H49 H51:H52" xr:uid="{00000000-0002-0000-0000-000011000000}">
      <formula1>0</formula1>
      <formula2>6</formula2>
    </dataValidation>
    <dataValidation type="custom" allowBlank="1" showInputMessage="1" showErrorMessage="1" errorTitle="Angiv færre antal uger." error="Hvis Mor: 20 uger_x000a_Hvis far/medmor: brug andet skema" sqref="F46" xr:uid="{00000000-0002-0000-0000-000012000000}">
      <formula1>IF(C44="Mor",F46&lt;=20,F46&lt;=2)</formula1>
    </dataValidation>
    <dataValidation allowBlank="1" showInputMessage="1" showErrorMessage="1" errorTitle="Skal skrives som dd-mm-åå" sqref="E22:G22" xr:uid="{00000000-0002-0000-0000-000013000000}"/>
    <dataValidation showDropDown="1" showInputMessage="1" showErrorMessage="1" sqref="N18:N19 D18 J19" xr:uid="{00000000-0002-0000-0000-000014000000}"/>
    <dataValidation type="list" allowBlank="1" showInputMessage="1" showErrorMessage="1" sqref="J15 J17 B89:D89 B67:D70" xr:uid="{00000000-0002-0000-0000-000015000000}">
      <formula1>#REF!</formula1>
    </dataValidation>
    <dataValidation type="list" allowBlank="1" showInputMessage="1" showErrorMessage="1" sqref="B82:D82 B84:D84 B86:D86" xr:uid="{00000000-0002-0000-0000-000016000000}">
      <formula1>$S$12:$S$14</formula1>
    </dataValidation>
    <dataValidation type="list" allowBlank="1" showInputMessage="1" showErrorMessage="1" sqref="B66:D66" xr:uid="{1655A162-97B4-454F-AADF-9033BEFBA80C}">
      <formula1>$S$60:$S$62</formula1>
    </dataValidation>
  </dataValidations>
  <pageMargins left="0.19685039370078741" right="0.19685039370078741" top="0.11811023622047245" bottom="0.11811023622047245" header="0" footer="0"/>
  <pageSetup paperSize="9" scale="64" orientation="portrait" r:id="rId1"/>
  <headerFooter alignWithMargins="0">
    <oddFooter>&amp;R&amp;8december  2023, ver 1.2.</oddFooter>
  </headerFooter>
  <rowBreaks count="1" manualBreakCount="1">
    <brk id="93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8193" r:id="rId4"/>
      </mc:Fallback>
    </mc:AlternateContent>
    <mc:AlternateContent xmlns:mc="http://schemas.openxmlformats.org/markup-compatibility/2006">
      <mc:Choice Requires="x14">
        <oleObject progId="Visio.Drawing.15" shapeId="8194" r:id="rId6">
          <objectPr defaultSize="0" autoPict="0" r:id="rId7">
            <anchor moveWithCells="1">
              <from>
                <xdr:col>1</xdr:col>
                <xdr:colOff>295275</xdr:colOff>
                <xdr:row>29</xdr:row>
                <xdr:rowOff>371475</xdr:rowOff>
              </from>
              <to>
                <xdr:col>1</xdr:col>
                <xdr:colOff>1200150</xdr:colOff>
                <xdr:row>41</xdr:row>
                <xdr:rowOff>209550</xdr:rowOff>
              </to>
            </anchor>
          </objectPr>
        </oleObject>
      </mc:Choice>
      <mc:Fallback>
        <oleObject progId="Visio.Drawing.15" shapeId="8194" r:id="rId6"/>
      </mc:Fallback>
    </mc:AlternateContent>
    <mc:AlternateContent xmlns:mc="http://schemas.openxmlformats.org/markup-compatibility/2006">
      <mc:Choice Requires="x14">
        <oleObject progId="Visio.Drawing.15" shapeId="8195" r:id="rId8">
          <objectPr defaultSize="0" autoPict="0" r:id="rId9">
            <anchor moveWithCells="1">
              <from>
                <xdr:col>1</xdr:col>
                <xdr:colOff>390525</xdr:colOff>
                <xdr:row>60</xdr:row>
                <xdr:rowOff>66675</xdr:rowOff>
              </from>
              <to>
                <xdr:col>1</xdr:col>
                <xdr:colOff>1295400</xdr:colOff>
                <xdr:row>61</xdr:row>
                <xdr:rowOff>400050</xdr:rowOff>
              </to>
            </anchor>
          </objectPr>
        </oleObject>
      </mc:Choice>
      <mc:Fallback>
        <oleObject progId="Visio.Drawing.15" shapeId="8195" r:id="rId8"/>
      </mc:Fallback>
    </mc:AlternateContent>
    <mc:AlternateContent xmlns:mc="http://schemas.openxmlformats.org/markup-compatibility/2006">
      <mc:Choice Requires="x14">
        <oleObject progId="Visio.Drawing.15" shapeId="8196" r:id="rId10">
          <objectPr defaultSize="0" autoPict="0" r:id="rId11">
            <anchor moveWithCells="1">
              <from>
                <xdr:col>1</xdr:col>
                <xdr:colOff>295275</xdr:colOff>
                <xdr:row>87</xdr:row>
                <xdr:rowOff>200025</xdr:rowOff>
              </from>
              <to>
                <xdr:col>1</xdr:col>
                <xdr:colOff>1200150</xdr:colOff>
                <xdr:row>87</xdr:row>
                <xdr:rowOff>1047750</xdr:rowOff>
              </to>
            </anchor>
          </objectPr>
        </oleObject>
      </mc:Choice>
      <mc:Fallback>
        <oleObject progId="Visio.Drawing.15" shapeId="8196" r:id="rId10"/>
      </mc:Fallback>
    </mc:AlternateContent>
    <mc:AlternateContent xmlns:mc="http://schemas.openxmlformats.org/markup-compatibility/2006">
      <mc:Choice Requires="x14">
        <oleObject progId="Visio.Drawing.15" shapeId="8197" r:id="rId12">
          <objectPr defaultSize="0" autoPict="0" r:id="rId11">
            <anchor moveWithCells="1">
              <from>
                <xdr:col>1</xdr:col>
                <xdr:colOff>171450</xdr:colOff>
                <xdr:row>95</xdr:row>
                <xdr:rowOff>38100</xdr:rowOff>
              </from>
              <to>
                <xdr:col>1</xdr:col>
                <xdr:colOff>1076325</xdr:colOff>
                <xdr:row>96</xdr:row>
                <xdr:rowOff>800100</xdr:rowOff>
              </to>
            </anchor>
          </objectPr>
        </oleObject>
      </mc:Choice>
      <mc:Fallback>
        <oleObject progId="Visio.Drawing.15" shapeId="8197" r:id="rId12"/>
      </mc:Fallback>
    </mc:AlternateContent>
    <mc:AlternateContent xmlns:mc="http://schemas.openxmlformats.org/markup-compatibility/2006">
      <mc:Choice Requires="x14">
        <oleObject progId="Visio.Drawing.15" shapeId="8201" r:id="rId13">
          <objectPr defaultSize="0" autoPict="0" r:id="rId9">
            <anchor moveWithCells="1">
              <from>
                <xdr:col>1</xdr:col>
                <xdr:colOff>342900</xdr:colOff>
                <xdr:row>68</xdr:row>
                <xdr:rowOff>85725</xdr:rowOff>
              </from>
              <to>
                <xdr:col>1</xdr:col>
                <xdr:colOff>1247775</xdr:colOff>
                <xdr:row>68</xdr:row>
                <xdr:rowOff>933450</xdr:rowOff>
              </to>
            </anchor>
          </objectPr>
        </oleObject>
      </mc:Choice>
      <mc:Fallback>
        <oleObject progId="Visio.Drawing.15" shapeId="8201" r:id="rId13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7000000}">
          <x14:formula1>
            <xm:f>' område niveau 3'!$B$22:$B$86</xm:f>
          </x14:formula1>
          <xm:sqref>D16:J16</xm:sqref>
        </x14:dataValidation>
        <x14:dataValidation type="list" allowBlank="1" showInputMessage="1" showErrorMessage="1" xr:uid="{00000000-0002-0000-0000-000018000000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B8E6-3344-4495-A67B-1AFD88C2BFDD}">
  <sheetPr>
    <tabColor rgb="FFFFC000"/>
  </sheetPr>
  <dimension ref="B2:V126"/>
  <sheetViews>
    <sheetView showGridLines="0" showRowColHeaders="0" zoomScale="90" zoomScaleNormal="90" workbookViewId="0">
      <selection activeCell="F51" sqref="F51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42578125" customWidth="1"/>
    <col min="15" max="15" width="10.85546875" hidden="1" customWidth="1"/>
    <col min="16" max="18" width="11.28515625" hidden="1" customWidth="1"/>
    <col min="19" max="19" width="49.140625" hidden="1" customWidth="1"/>
    <col min="20" max="21" width="11.28515625" hidden="1" customWidth="1"/>
    <col min="22" max="22" width="17.42578125" hidden="1" customWidth="1"/>
  </cols>
  <sheetData>
    <row r="2" spans="2:19" ht="8.65" customHeight="1" x14ac:dyDescent="0.2">
      <c r="B2" s="34"/>
      <c r="C2" s="35"/>
      <c r="D2" s="219"/>
      <c r="E2" s="219"/>
      <c r="F2" s="219"/>
      <c r="G2" s="219"/>
      <c r="H2" s="219"/>
      <c r="I2" s="219"/>
      <c r="J2" s="219"/>
      <c r="K2" s="36"/>
      <c r="L2" s="36"/>
      <c r="M2" s="36"/>
      <c r="N2" s="37"/>
    </row>
    <row r="3" spans="2:19" ht="13.15" customHeight="1" x14ac:dyDescent="0.2">
      <c r="B3" s="220" t="s">
        <v>253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39"/>
    </row>
    <row r="4" spans="2:19" ht="17.25" customHeight="1" x14ac:dyDescent="0.2"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39"/>
    </row>
    <row r="5" spans="2:19" ht="44.65" customHeight="1" x14ac:dyDescent="0.2">
      <c r="B5" s="133"/>
      <c r="C5" s="134"/>
      <c r="D5" s="222" t="s">
        <v>169</v>
      </c>
      <c r="E5" s="222"/>
      <c r="F5" s="222"/>
      <c r="G5" s="222"/>
      <c r="H5" s="222"/>
      <c r="I5" s="222"/>
      <c r="J5" s="222"/>
      <c r="K5" s="134"/>
      <c r="L5" s="134"/>
      <c r="M5" s="134"/>
      <c r="N5" s="135"/>
    </row>
    <row r="6" spans="2:19" ht="6" customHeight="1" x14ac:dyDescent="0.2">
      <c r="B6" s="44"/>
      <c r="K6" s="45"/>
      <c r="L6" s="45"/>
      <c r="M6" s="45"/>
      <c r="N6" s="46"/>
    </row>
    <row r="7" spans="2:19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tr">
        <f>IF(D22="","",IF(ISODD(RIGHT(D22,2)),"Far",""))</f>
        <v/>
      </c>
    </row>
    <row r="8" spans="2:19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19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/>
    </row>
    <row r="10" spans="2:19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 t="s">
        <v>250</v>
      </c>
    </row>
    <row r="11" spans="2:19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19" ht="5.0999999999999996" customHeight="1" x14ac:dyDescent="0.2">
      <c r="S12" s="3" t="s">
        <v>161</v>
      </c>
    </row>
    <row r="13" spans="2:19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19" ht="19.149999999999999" customHeight="1" x14ac:dyDescent="0.2">
      <c r="B14" s="8" t="s">
        <v>1</v>
      </c>
      <c r="C14" s="9"/>
      <c r="D14" s="223"/>
      <c r="E14" s="223"/>
      <c r="F14" s="223"/>
      <c r="G14" s="223"/>
      <c r="H14" s="223"/>
      <c r="I14" s="223"/>
      <c r="J14" s="223"/>
      <c r="K14" s="9"/>
      <c r="L14" s="9"/>
      <c r="M14" s="9"/>
      <c r="N14" s="6"/>
      <c r="S14" s="3" t="s">
        <v>207</v>
      </c>
    </row>
    <row r="15" spans="2:19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19" ht="2.4500000000000002" customHeight="1" x14ac:dyDescent="0.2">
      <c r="B16" s="61"/>
      <c r="C16" s="62"/>
      <c r="D16" s="62"/>
      <c r="E16" s="62"/>
      <c r="F16" s="62"/>
      <c r="G16" s="62"/>
      <c r="H16" s="62"/>
      <c r="I16" s="62"/>
      <c r="J16" s="5"/>
      <c r="K16" s="9"/>
      <c r="L16" s="9"/>
      <c r="M16" s="9"/>
      <c r="N16" s="6"/>
    </row>
    <row r="17" spans="2:21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6"/>
    </row>
    <row r="18" spans="2:21" ht="19.149999999999999" customHeight="1" x14ac:dyDescent="0.2">
      <c r="B18" s="8" t="s">
        <v>12</v>
      </c>
      <c r="C18" s="9"/>
      <c r="D18" s="223"/>
      <c r="E18" s="223"/>
      <c r="F18" s="223"/>
      <c r="G18" s="223"/>
      <c r="H18" s="223"/>
      <c r="I18" s="223"/>
      <c r="J18" s="223"/>
      <c r="K18" s="9"/>
      <c r="L18" s="9"/>
      <c r="M18" s="9"/>
      <c r="N18" s="7"/>
      <c r="S18" s="63" t="s">
        <v>153</v>
      </c>
      <c r="U18" s="64"/>
    </row>
    <row r="19" spans="2:21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9"/>
      <c r="L19" s="9"/>
      <c r="M19" s="9"/>
      <c r="N19" s="7"/>
      <c r="S19" s="63" t="s">
        <v>172</v>
      </c>
    </row>
    <row r="20" spans="2:21" ht="18" customHeight="1" x14ac:dyDescent="0.2">
      <c r="B20" s="8" t="s">
        <v>14</v>
      </c>
      <c r="C20" s="9"/>
      <c r="D20" s="223"/>
      <c r="E20" s="223"/>
      <c r="F20" s="223"/>
      <c r="G20" s="223"/>
      <c r="H20" s="223"/>
      <c r="I20" s="223"/>
      <c r="J20" s="223"/>
      <c r="K20" s="9"/>
      <c r="L20" s="9"/>
      <c r="M20" s="9"/>
      <c r="N20" s="6"/>
      <c r="S20" s="3" t="s">
        <v>162</v>
      </c>
    </row>
    <row r="21" spans="2:21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5"/>
      <c r="M21" s="5"/>
      <c r="N21" s="6"/>
      <c r="S21" s="3" t="s">
        <v>163</v>
      </c>
    </row>
    <row r="22" spans="2:21" ht="18" customHeight="1" x14ac:dyDescent="0.2">
      <c r="B22" s="8" t="s">
        <v>13</v>
      </c>
      <c r="C22" s="9"/>
      <c r="D22" s="139"/>
      <c r="E22" s="9"/>
      <c r="F22" s="9"/>
      <c r="G22" s="9"/>
      <c r="H22" s="9"/>
      <c r="I22" s="9"/>
      <c r="J22" s="9"/>
      <c r="K22" s="9"/>
      <c r="L22" s="65"/>
      <c r="M22" s="9"/>
      <c r="N22" s="6"/>
    </row>
    <row r="23" spans="2:21" ht="2.4500000000000002" customHeight="1" x14ac:dyDescent="0.2">
      <c r="B23" s="61"/>
      <c r="C23" s="62"/>
      <c r="D23" s="62"/>
      <c r="E23" s="62"/>
      <c r="F23" s="62"/>
      <c r="G23" s="62"/>
      <c r="H23" s="62"/>
      <c r="I23" s="62"/>
      <c r="J23" s="5"/>
      <c r="K23" s="5"/>
      <c r="L23" s="9"/>
      <c r="M23" s="9"/>
      <c r="N23" s="6"/>
    </row>
    <row r="24" spans="2:21" ht="19.5" customHeight="1" x14ac:dyDescent="0.2">
      <c r="B24" s="8" t="s">
        <v>15</v>
      </c>
      <c r="C24" s="9"/>
      <c r="D24" s="140"/>
      <c r="E24" s="9"/>
      <c r="F24" s="9"/>
      <c r="G24" s="9"/>
      <c r="H24" s="9"/>
      <c r="I24" s="9"/>
      <c r="J24" s="9"/>
      <c r="K24" s="9"/>
      <c r="L24" s="9"/>
      <c r="M24" s="9"/>
      <c r="N24" s="10"/>
      <c r="O24" s="140">
        <v>45383</v>
      </c>
      <c r="P24" s="4"/>
      <c r="Q24" s="4">
        <v>46113</v>
      </c>
    </row>
    <row r="25" spans="2:21" ht="5.0999999999999996" customHeight="1" x14ac:dyDescent="0.2"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2"/>
    </row>
    <row r="26" spans="2:21" ht="5.0999999999999996" customHeight="1" x14ac:dyDescent="0.2"/>
    <row r="27" spans="2:21" ht="16.899999999999999" customHeight="1" x14ac:dyDescent="0.2">
      <c r="B27" s="237" t="s">
        <v>359</v>
      </c>
      <c r="C27" s="238"/>
      <c r="D27" s="238"/>
      <c r="E27" s="239"/>
      <c r="F27" s="239"/>
      <c r="G27" s="239"/>
      <c r="H27" s="239"/>
      <c r="I27" s="239"/>
      <c r="J27" s="239"/>
      <c r="K27" s="239"/>
      <c r="L27" s="239"/>
      <c r="M27" s="239"/>
      <c r="N27" s="125"/>
    </row>
    <row r="28" spans="2:21" ht="4.9000000000000004" customHeight="1" x14ac:dyDescent="0.2">
      <c r="B28" s="126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31"/>
    </row>
    <row r="29" spans="2:21" ht="16.149999999999999" customHeight="1" x14ac:dyDescent="0.2">
      <c r="B29" s="75" t="str">
        <f>IF(E27="Regionalt ansat i Region Sjælland eller i anden region","Mor afholder følgende antal orlovsuger og dage med løn","")</f>
        <v/>
      </c>
      <c r="C29" s="77"/>
      <c r="D29" s="77"/>
      <c r="E29" s="127"/>
      <c r="F29" s="145"/>
      <c r="G29" s="77" t="s">
        <v>29</v>
      </c>
      <c r="H29" s="33"/>
      <c r="I29" s="77" t="s">
        <v>19</v>
      </c>
      <c r="J29" s="77"/>
      <c r="K29" s="114"/>
      <c r="L29" s="114"/>
      <c r="M29" s="114"/>
      <c r="N29" s="31"/>
    </row>
    <row r="30" spans="2:21" ht="5.0999999999999996" customHeight="1" x14ac:dyDescent="0.2">
      <c r="B30" s="66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2"/>
    </row>
    <row r="31" spans="2:21" ht="5.0999999999999996" customHeight="1" x14ac:dyDescent="0.2"/>
    <row r="32" spans="2:21" ht="30.6" customHeight="1" x14ac:dyDescent="0.2">
      <c r="B32" s="68"/>
      <c r="C32" s="69"/>
      <c r="D32" s="224" t="s">
        <v>160</v>
      </c>
      <c r="E32" s="224"/>
      <c r="F32" s="224"/>
      <c r="G32" s="224"/>
      <c r="H32" s="224"/>
      <c r="I32" s="224"/>
      <c r="J32" s="224"/>
      <c r="K32" s="224"/>
      <c r="L32" s="224"/>
      <c r="M32" s="224"/>
      <c r="N32" s="225"/>
    </row>
    <row r="33" spans="2:19" ht="5.0999999999999996" customHeight="1" x14ac:dyDescent="0.2">
      <c r="B33" s="70"/>
      <c r="C33" s="71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7"/>
    </row>
    <row r="34" spans="2:19" ht="5.0999999999999996" customHeight="1" x14ac:dyDescent="0.2">
      <c r="B34" s="70"/>
      <c r="C34" s="71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7"/>
    </row>
    <row r="35" spans="2:19" ht="5.0999999999999996" customHeight="1" x14ac:dyDescent="0.2">
      <c r="B35" s="70"/>
      <c r="C35" s="71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7"/>
    </row>
    <row r="36" spans="2:19" ht="5.0999999999999996" customHeight="1" x14ac:dyDescent="0.2">
      <c r="B36" s="70"/>
      <c r="C36" s="71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7"/>
    </row>
    <row r="37" spans="2:19" ht="5.0999999999999996" customHeight="1" x14ac:dyDescent="0.2">
      <c r="B37" s="70"/>
      <c r="C37" s="71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7"/>
    </row>
    <row r="38" spans="2:19" ht="5.0999999999999996" customHeight="1" x14ac:dyDescent="0.2">
      <c r="B38" s="70"/>
      <c r="C38" s="71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7"/>
    </row>
    <row r="39" spans="2:19" ht="5.0999999999999996" customHeight="1" x14ac:dyDescent="0.2">
      <c r="B39" s="70"/>
      <c r="C39" s="71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7"/>
    </row>
    <row r="40" spans="2:19" ht="5.0999999999999996" customHeight="1" x14ac:dyDescent="0.2">
      <c r="B40" s="70"/>
      <c r="C40" s="71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7"/>
    </row>
    <row r="41" spans="2:19" ht="5.0999999999999996" customHeight="1" x14ac:dyDescent="0.2">
      <c r="B41" s="70"/>
      <c r="C41" s="71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27"/>
    </row>
    <row r="42" spans="2:19" ht="5.0999999999999996" customHeight="1" x14ac:dyDescent="0.2">
      <c r="B42" s="70"/>
      <c r="C42" s="71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27"/>
    </row>
    <row r="43" spans="2:19" ht="64.150000000000006" customHeight="1" x14ac:dyDescent="0.2">
      <c r="B43" s="72"/>
      <c r="C43" s="73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9"/>
    </row>
    <row r="44" spans="2:19" ht="5.0999999999999996" customHeight="1" x14ac:dyDescent="0.2"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</row>
    <row r="45" spans="2:19" ht="18" customHeight="1" x14ac:dyDescent="0.2">
      <c r="B45" s="144" t="s">
        <v>27</v>
      </c>
      <c r="C45" s="232" t="str">
        <f>S7</f>
        <v/>
      </c>
      <c r="D45" s="232"/>
      <c r="E45" s="232"/>
      <c r="F45" s="233" t="s">
        <v>170</v>
      </c>
      <c r="G45" s="233"/>
      <c r="H45" s="233"/>
      <c r="I45" s="233"/>
      <c r="J45" s="233"/>
      <c r="K45" s="233"/>
      <c r="L45" s="233"/>
      <c r="M45" s="233"/>
      <c r="N45" s="234"/>
      <c r="S45" t="s">
        <v>174</v>
      </c>
    </row>
    <row r="46" spans="2:19" ht="5.0999999999999996" customHeight="1" x14ac:dyDescent="0.2"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74"/>
    </row>
    <row r="47" spans="2:19" ht="19.5" customHeight="1" x14ac:dyDescent="0.2">
      <c r="B47" s="75" t="s">
        <v>28</v>
      </c>
      <c r="C47" s="76">
        <v>2</v>
      </c>
      <c r="D47" s="77" t="s">
        <v>154</v>
      </c>
      <c r="E47" s="77"/>
      <c r="F47" s="145"/>
      <c r="G47" s="77" t="s">
        <v>29</v>
      </c>
      <c r="H47" s="145"/>
      <c r="I47" s="77" t="s">
        <v>19</v>
      </c>
      <c r="J47" s="78" t="s">
        <v>17</v>
      </c>
      <c r="K47" s="147" t="str">
        <f>S47</f>
        <v/>
      </c>
      <c r="L47" s="78" t="s">
        <v>18</v>
      </c>
      <c r="M47" s="136" t="str">
        <f>IF(F47&lt;&gt;"",SUM(K47+F47*7+H47-1),"")</f>
        <v/>
      </c>
      <c r="N47" s="74"/>
      <c r="O47" s="136" t="str">
        <f>M47</f>
        <v/>
      </c>
      <c r="P47" s="140"/>
      <c r="S47" s="4" t="str">
        <f>IF(AND(D24&lt;&gt;"",F47&lt;&gt;""),D24+1,"")</f>
        <v/>
      </c>
    </row>
    <row r="48" spans="2:19" ht="3.75" customHeight="1" x14ac:dyDescent="0.2">
      <c r="B48" s="79"/>
      <c r="C48" s="9"/>
      <c r="D48" s="9"/>
      <c r="E48" s="9"/>
      <c r="F48" s="80"/>
      <c r="G48" s="9"/>
      <c r="H48" s="81"/>
      <c r="I48" s="82"/>
      <c r="J48" s="83"/>
      <c r="K48" s="84"/>
      <c r="L48" s="85"/>
      <c r="M48" s="86"/>
      <c r="N48" s="10"/>
    </row>
    <row r="49" spans="2:20" ht="19.149999999999999" customHeight="1" x14ac:dyDescent="0.2">
      <c r="B49" s="87" t="str">
        <f>IF(C45="Mor","Jeg har mulighed for at holde","Jeg har ret til at holde")</f>
        <v>Jeg har ret til at holde</v>
      </c>
      <c r="C49" s="76">
        <f>Q49</f>
        <v>10</v>
      </c>
      <c r="D49" s="77" t="s">
        <v>154</v>
      </c>
      <c r="E49" s="77"/>
      <c r="F49" s="145"/>
      <c r="G49" s="77" t="s">
        <v>29</v>
      </c>
      <c r="H49" s="145"/>
      <c r="I49" s="88" t="s">
        <v>19</v>
      </c>
      <c r="J49" s="78" t="s">
        <v>17</v>
      </c>
      <c r="K49" s="32" t="str">
        <f>IF(F49&lt;&gt;"",O47+1,"")</f>
        <v/>
      </c>
      <c r="L49" s="78" t="s">
        <v>18</v>
      </c>
      <c r="M49" s="136" t="str">
        <f>IF(F49&lt;&gt;"",K49+(F49*7)+H49-1+T51,"")</f>
        <v/>
      </c>
      <c r="N49" s="89"/>
      <c r="O49" s="136" t="str">
        <f>IF(M49="",O47,M49)</f>
        <v/>
      </c>
      <c r="P49" s="141">
        <f>IF(D24&gt;=O24,Q49,R49)</f>
        <v>7</v>
      </c>
      <c r="Q49" s="141">
        <v>10</v>
      </c>
      <c r="R49" s="141">
        <v>7</v>
      </c>
      <c r="S49" s="4"/>
      <c r="T49" s="188" t="s">
        <v>258</v>
      </c>
    </row>
    <row r="50" spans="2:20" ht="4.9000000000000004" customHeight="1" x14ac:dyDescent="0.2">
      <c r="B50" s="75"/>
      <c r="C50" s="90"/>
      <c r="D50" s="9"/>
      <c r="E50" s="77"/>
      <c r="F50" s="91"/>
      <c r="G50" s="77"/>
      <c r="H50" s="146"/>
      <c r="I50" s="88"/>
      <c r="J50" s="78"/>
      <c r="K50" s="77"/>
      <c r="L50" s="78"/>
      <c r="M50" s="77"/>
      <c r="N50" s="89"/>
      <c r="O50" s="136"/>
    </row>
    <row r="51" spans="2:20" ht="18" customHeight="1" x14ac:dyDescent="0.2">
      <c r="B51" s="75" t="s">
        <v>155</v>
      </c>
      <c r="C51" s="76">
        <f>P51</f>
        <v>6</v>
      </c>
      <c r="D51" s="77" t="str">
        <f>IF(C45="Mor","uger med løn overført fra far. Jeg holder","uger med løn. Jeg holder")</f>
        <v>uger med løn. Jeg holder</v>
      </c>
      <c r="E51" s="77"/>
      <c r="F51" s="145"/>
      <c r="G51" s="77" t="s">
        <v>29</v>
      </c>
      <c r="H51" s="145"/>
      <c r="I51" s="88" t="s">
        <v>19</v>
      </c>
      <c r="J51" s="78" t="s">
        <v>17</v>
      </c>
      <c r="K51" s="32" t="str">
        <f>IF(F51&lt;&gt;"",O49+1,"")</f>
        <v/>
      </c>
      <c r="L51" s="78" t="s">
        <v>18</v>
      </c>
      <c r="M51" s="136" t="str">
        <f>IF(F51&lt;&gt;"",K51+F51*7+H51-1,"")</f>
        <v/>
      </c>
      <c r="N51" s="89"/>
      <c r="O51" s="136" t="str">
        <f t="shared" ref="O51" si="0">IF(M51="",O49,M51)</f>
        <v/>
      </c>
      <c r="P51">
        <f>IF(D24&gt;=Q24,Q51,R51)</f>
        <v>6</v>
      </c>
      <c r="Q51">
        <v>8</v>
      </c>
      <c r="R51">
        <v>6</v>
      </c>
      <c r="S51">
        <f>F51</f>
        <v>0</v>
      </c>
      <c r="T51" s="187">
        <f>S54+S56+S58</f>
        <v>0</v>
      </c>
    </row>
    <row r="52" spans="2:20" ht="2.4500000000000002" customHeight="1" x14ac:dyDescent="0.2">
      <c r="B52" s="75"/>
      <c r="C52" s="9"/>
      <c r="D52" s="9"/>
      <c r="E52" s="77"/>
      <c r="F52" s="9"/>
      <c r="G52" s="77"/>
      <c r="H52" s="77"/>
      <c r="I52" s="88"/>
      <c r="J52" s="78"/>
      <c r="K52" s="77"/>
      <c r="L52" s="78"/>
      <c r="M52" s="92"/>
      <c r="N52" s="89"/>
    </row>
    <row r="53" spans="2:20" ht="6.6" customHeight="1" x14ac:dyDescent="0.2">
      <c r="B53" s="93"/>
      <c r="C53" s="94"/>
      <c r="D53" s="94"/>
      <c r="E53" s="94"/>
      <c r="F53" s="9"/>
      <c r="G53" s="77"/>
      <c r="H53" s="77"/>
      <c r="I53" s="88"/>
      <c r="J53" s="78"/>
      <c r="K53" s="77"/>
      <c r="L53" s="78"/>
      <c r="M53" s="77"/>
      <c r="N53" s="31"/>
    </row>
    <row r="54" spans="2:20" ht="19.149999999999999" customHeight="1" x14ac:dyDescent="0.2">
      <c r="B54" s="235" t="s">
        <v>270</v>
      </c>
      <c r="C54" s="236"/>
      <c r="D54" s="236"/>
      <c r="E54" s="236"/>
      <c r="F54" s="236"/>
      <c r="G54" s="236"/>
      <c r="H54" s="236"/>
      <c r="I54" s="236"/>
      <c r="J54" s="90" t="s">
        <v>17</v>
      </c>
      <c r="K54" s="32"/>
      <c r="L54" s="90" t="s">
        <v>18</v>
      </c>
      <c r="M54" s="154"/>
      <c r="N54" s="31"/>
      <c r="S54">
        <f>IF(M54&gt;K54,M54-K54+1,IF(AND(K54&lt;&gt;"",K54=M54),1,0))</f>
        <v>0</v>
      </c>
      <c r="T54">
        <f>IF(K54&gt;M47,S54,0)</f>
        <v>0</v>
      </c>
    </row>
    <row r="55" spans="2:20" ht="3" customHeight="1" x14ac:dyDescent="0.2">
      <c r="B55" s="235"/>
      <c r="C55" s="236"/>
      <c r="D55" s="236"/>
      <c r="E55" s="236"/>
      <c r="F55" s="236"/>
      <c r="G55" s="236"/>
      <c r="H55" s="236"/>
      <c r="I55" s="236"/>
      <c r="J55" s="90"/>
      <c r="K55" s="146"/>
      <c r="L55" s="90"/>
      <c r="M55" s="77"/>
      <c r="N55" s="31"/>
      <c r="S55">
        <f>IF(M55&gt;K55,M55-K55+1,IF(AND(K55&lt;&gt;"",K55=M55),1,0))</f>
        <v>0</v>
      </c>
    </row>
    <row r="56" spans="2:20" ht="19.5" customHeight="1" x14ac:dyDescent="0.2">
      <c r="B56" s="235"/>
      <c r="C56" s="236"/>
      <c r="D56" s="236"/>
      <c r="E56" s="236"/>
      <c r="F56" s="236"/>
      <c r="G56" s="236"/>
      <c r="H56" s="236"/>
      <c r="I56" s="236"/>
      <c r="J56" s="90" t="s">
        <v>17</v>
      </c>
      <c r="K56" s="32"/>
      <c r="L56" s="90" t="s">
        <v>18</v>
      </c>
      <c r="M56" s="154"/>
      <c r="N56" s="31"/>
      <c r="S56">
        <f>IF(M56&gt;K56,M56-K56+1,IF(AND(K56&lt;&gt;"",K56=M56),1,0))</f>
        <v>0</v>
      </c>
    </row>
    <row r="57" spans="2:20" ht="3" customHeight="1" x14ac:dyDescent="0.2">
      <c r="B57" s="235"/>
      <c r="C57" s="236"/>
      <c r="D57" s="236"/>
      <c r="E57" s="236"/>
      <c r="F57" s="236"/>
      <c r="G57" s="236"/>
      <c r="H57" s="236"/>
      <c r="I57" s="236"/>
      <c r="J57" s="90"/>
      <c r="K57" s="146"/>
      <c r="L57" s="90"/>
      <c r="M57" s="77"/>
      <c r="N57" s="31"/>
      <c r="S57">
        <f>IF(M57&gt;K57,M57-K57+1,IF(AND(K57&lt;&gt;"",K57=M57),1,0))</f>
        <v>0</v>
      </c>
    </row>
    <row r="58" spans="2:20" ht="24" customHeight="1" x14ac:dyDescent="0.2">
      <c r="B58" s="235"/>
      <c r="C58" s="236"/>
      <c r="D58" s="236"/>
      <c r="E58" s="236"/>
      <c r="F58" s="236"/>
      <c r="G58" s="236"/>
      <c r="H58" s="236"/>
      <c r="I58" s="236"/>
      <c r="J58" s="90" t="s">
        <v>17</v>
      </c>
      <c r="K58" s="32"/>
      <c r="L58" s="90" t="s">
        <v>18</v>
      </c>
      <c r="M58" s="154"/>
      <c r="N58" s="31"/>
      <c r="S58">
        <f>IF(M58&gt;K58,M58-K58+1,IF(AND(K58&lt;&gt;"",K58=M58),1,0))</f>
        <v>0</v>
      </c>
    </row>
    <row r="59" spans="2:20" ht="5.25" customHeight="1" x14ac:dyDescent="0.2">
      <c r="B59" s="66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2"/>
    </row>
    <row r="60" spans="2:20" ht="6" customHeight="1" x14ac:dyDescent="0.2">
      <c r="B60" s="95"/>
      <c r="N60" s="96"/>
    </row>
    <row r="61" spans="2:20" ht="64.5" customHeight="1" x14ac:dyDescent="0.2">
      <c r="B61" s="97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98"/>
      <c r="S61" s="3" t="s">
        <v>273</v>
      </c>
    </row>
    <row r="62" spans="2:20" ht="41.25" customHeight="1" x14ac:dyDescent="0.2">
      <c r="B62" s="9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100"/>
    </row>
    <row r="63" spans="2:20" ht="107.25" customHeight="1" x14ac:dyDescent="0.2">
      <c r="B63" s="10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102"/>
    </row>
    <row r="64" spans="2:20" ht="5.0999999999999996" customHeight="1" x14ac:dyDescent="0.2">
      <c r="B64" s="216"/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8"/>
    </row>
    <row r="65" spans="2:20" ht="5.0999999999999996" customHeight="1" x14ac:dyDescent="0.2">
      <c r="B65" s="269"/>
      <c r="C65" s="270"/>
      <c r="D65" s="270"/>
      <c r="E65" s="270"/>
      <c r="F65" s="270"/>
      <c r="G65" s="270"/>
      <c r="H65" s="270"/>
      <c r="I65" s="270"/>
      <c r="J65" s="270"/>
      <c r="K65" s="270"/>
      <c r="L65" s="270"/>
      <c r="M65" s="270"/>
      <c r="N65" s="271"/>
    </row>
    <row r="66" spans="2:20" ht="18" customHeight="1" x14ac:dyDescent="0.2">
      <c r="B66" s="240" t="s">
        <v>157</v>
      </c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2"/>
    </row>
    <row r="67" spans="2:20" ht="5.25" customHeight="1" x14ac:dyDescent="0.2">
      <c r="B67" s="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74"/>
    </row>
    <row r="68" spans="2:20" ht="14.45" customHeight="1" x14ac:dyDescent="0.2">
      <c r="B68" s="272" t="s">
        <v>273</v>
      </c>
      <c r="C68" s="273"/>
      <c r="D68" s="273"/>
      <c r="E68" s="9"/>
      <c r="F68" s="145"/>
      <c r="G68" s="77" t="s">
        <v>29</v>
      </c>
      <c r="H68" s="33"/>
      <c r="I68" s="77" t="s">
        <v>19</v>
      </c>
      <c r="J68" s="9" t="s">
        <v>17</v>
      </c>
      <c r="K68" s="32" t="str">
        <f>IF(OR(F68&lt;&gt;"",H68&lt;&gt;""),O51+1,"")</f>
        <v/>
      </c>
      <c r="L68" s="9" t="s">
        <v>18</v>
      </c>
      <c r="M68" s="136" t="str">
        <f>IF(OR(F68&lt;&gt;"",H68&lt;&gt;""),K68+F68*7+H68-1,"")</f>
        <v/>
      </c>
      <c r="N68" s="74"/>
      <c r="P68" s="152" t="str">
        <f>IF(M68&lt;&gt;"",M68,O51)</f>
        <v/>
      </c>
      <c r="S68" s="137" t="e">
        <f>M51+1</f>
        <v>#VALUE!</v>
      </c>
    </row>
    <row r="69" spans="2:20" ht="2.4500000000000002" customHeight="1" x14ac:dyDescent="0.2">
      <c r="B69" s="103"/>
      <c r="C69" s="104"/>
      <c r="D69" s="104"/>
      <c r="E69" s="105"/>
      <c r="F69" s="106"/>
      <c r="G69" s="107"/>
      <c r="H69" s="67"/>
      <c r="I69" s="107"/>
      <c r="J69" s="105"/>
      <c r="K69" s="108"/>
      <c r="L69" s="105"/>
      <c r="M69" s="108"/>
      <c r="N69" s="109"/>
      <c r="P69" s="153"/>
    </row>
    <row r="70" spans="2:20" ht="48" hidden="1" customHeight="1" x14ac:dyDescent="0.2">
      <c r="B70" s="112"/>
      <c r="C70" s="112"/>
      <c r="D70" s="112"/>
      <c r="E70" s="9"/>
      <c r="F70" s="113"/>
      <c r="G70" s="77"/>
      <c r="H70" s="114"/>
      <c r="I70" s="77"/>
      <c r="J70" s="9"/>
      <c r="K70" s="115"/>
      <c r="L70" s="9"/>
      <c r="M70" s="115"/>
      <c r="N70" s="9"/>
      <c r="P70" s="153"/>
    </row>
    <row r="71" spans="2:20" ht="4.1500000000000004" customHeight="1" x14ac:dyDescent="0.2">
      <c r="B71" s="112"/>
      <c r="C71" s="112"/>
      <c r="D71" s="112"/>
      <c r="E71" s="9"/>
      <c r="F71" s="113"/>
      <c r="G71" s="77"/>
      <c r="H71" s="114"/>
      <c r="I71" s="77"/>
      <c r="J71" s="9"/>
      <c r="K71" s="115"/>
      <c r="L71" s="9"/>
      <c r="M71" s="115"/>
      <c r="N71" s="9"/>
      <c r="P71" s="153"/>
    </row>
    <row r="72" spans="2:20" ht="18" customHeight="1" x14ac:dyDescent="0.2">
      <c r="B72" s="240" t="s">
        <v>180</v>
      </c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2"/>
      <c r="P72" s="153"/>
      <c r="S72" s="4" t="str">
        <f>IF(AND(F74&lt;&gt;"",M64&lt;&gt;""),M64+1,"")</f>
        <v/>
      </c>
    </row>
    <row r="73" spans="2:20" ht="6.75" customHeight="1" x14ac:dyDescent="0.2">
      <c r="B73" s="243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5"/>
      <c r="P73" s="153"/>
      <c r="S73" s="137">
        <f>M64</f>
        <v>0</v>
      </c>
    </row>
    <row r="74" spans="2:20" ht="20.45" customHeight="1" x14ac:dyDescent="0.2">
      <c r="B74" s="246" t="s">
        <v>168</v>
      </c>
      <c r="C74" s="247"/>
      <c r="D74" s="247"/>
      <c r="E74" s="105"/>
      <c r="F74" s="148"/>
      <c r="G74" s="107" t="s">
        <v>29</v>
      </c>
      <c r="H74" s="149"/>
      <c r="I74" s="107" t="s">
        <v>19</v>
      </c>
      <c r="J74" s="105" t="s">
        <v>17</v>
      </c>
      <c r="K74" s="150" t="str">
        <f>IF(OR(F74&lt;&gt;"",H74&lt;&gt;""),P68+1,"")</f>
        <v/>
      </c>
      <c r="L74" s="105" t="s">
        <v>18</v>
      </c>
      <c r="M74" s="151" t="str">
        <f>IF(OR(F74&lt;&gt;"",H74&lt;&gt;""),K74+F74*7+H74-1,"")</f>
        <v/>
      </c>
      <c r="N74" s="109"/>
      <c r="P74" s="152" t="str">
        <f>IF(M74&lt;&gt;"",M74,P68)</f>
        <v/>
      </c>
      <c r="S74">
        <v>8</v>
      </c>
    </row>
    <row r="75" spans="2:20" ht="5.25" customHeight="1" x14ac:dyDescent="0.2">
      <c r="B75" s="66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2"/>
      <c r="P75" s="153"/>
    </row>
    <row r="76" spans="2:20" ht="18" customHeight="1" x14ac:dyDescent="0.2">
      <c r="B76" s="240" t="s">
        <v>177</v>
      </c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2"/>
      <c r="P76" s="153"/>
      <c r="S76" s="4" t="str">
        <f>IF(AND(F78&lt;&gt;"",M68&lt;&gt;""),M68+1,"")</f>
        <v/>
      </c>
    </row>
    <row r="77" spans="2:20" ht="6.75" customHeight="1" x14ac:dyDescent="0.2">
      <c r="B77" s="243"/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5"/>
      <c r="P77" s="153"/>
      <c r="S77" s="137" t="str">
        <f>M68</f>
        <v/>
      </c>
    </row>
    <row r="78" spans="2:20" ht="20.45" customHeight="1" x14ac:dyDescent="0.2">
      <c r="B78" s="243" t="s">
        <v>328</v>
      </c>
      <c r="C78" s="244"/>
      <c r="D78" s="244"/>
      <c r="E78" s="9"/>
      <c r="F78" s="145"/>
      <c r="G78" s="77" t="s">
        <v>176</v>
      </c>
      <c r="H78" s="9"/>
      <c r="I78" s="77"/>
      <c r="J78" s="9" t="s">
        <v>17</v>
      </c>
      <c r="K78" s="32" t="str">
        <f>IF(F78&lt;&gt;"",P74+1,"")</f>
        <v/>
      </c>
      <c r="L78" s="9" t="s">
        <v>18</v>
      </c>
      <c r="M78" s="136" t="str">
        <f>IF(AND(F78&lt;&gt;"",K78&lt;&gt;""),K78+F78*7+H78-1,"")</f>
        <v/>
      </c>
      <c r="N78" s="74"/>
      <c r="P78" s="152" t="str">
        <f>IF(M78&lt;&gt;"",M78,P74)</f>
        <v/>
      </c>
      <c r="Q78">
        <v>1</v>
      </c>
      <c r="S78">
        <v>8</v>
      </c>
      <c r="T78">
        <v>1</v>
      </c>
    </row>
    <row r="79" spans="2:20" ht="6" customHeight="1" x14ac:dyDescent="0.2">
      <c r="B79" s="66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2"/>
      <c r="P79" s="153"/>
      <c r="S79">
        <v>14</v>
      </c>
      <c r="T79">
        <v>2</v>
      </c>
    </row>
    <row r="80" spans="2:20" ht="6" customHeight="1" x14ac:dyDescent="0.2">
      <c r="P80" s="153"/>
      <c r="T80">
        <v>3</v>
      </c>
    </row>
    <row r="81" spans="2:20" ht="14.45" customHeight="1" x14ac:dyDescent="0.2">
      <c r="B81" s="240" t="s">
        <v>156</v>
      </c>
      <c r="C81" s="241"/>
      <c r="D81" s="241"/>
      <c r="E81" s="241"/>
      <c r="F81" s="241"/>
      <c r="G81" s="241"/>
      <c r="H81" s="241"/>
      <c r="I81" s="241"/>
      <c r="J81" s="241"/>
      <c r="K81" s="241"/>
      <c r="L81" s="241"/>
      <c r="M81" s="241"/>
      <c r="N81" s="242"/>
      <c r="P81" s="153"/>
      <c r="Q81" s="3"/>
      <c r="R81" t="s">
        <v>19</v>
      </c>
      <c r="T81">
        <v>4</v>
      </c>
    </row>
    <row r="82" spans="2:20" ht="6.95" customHeight="1" x14ac:dyDescent="0.2">
      <c r="B82" s="123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124"/>
      <c r="P82" s="153"/>
      <c r="T82">
        <v>5</v>
      </c>
    </row>
    <row r="83" spans="2:20" ht="19.149999999999999" customHeight="1" x14ac:dyDescent="0.2">
      <c r="B83" s="248" t="s">
        <v>16</v>
      </c>
      <c r="C83" s="249"/>
      <c r="D83" s="249"/>
      <c r="E83" s="65" t="str">
        <f>IF(B83="forlænger forældreorlov uden løn","(8 eller 14 uger)","")</f>
        <v/>
      </c>
      <c r="F83" s="145"/>
      <c r="G83" s="77" t="s">
        <v>19</v>
      </c>
      <c r="H83" s="112"/>
      <c r="I83" s="112" t="str">
        <f>IF(G83="uger/og","dage","")</f>
        <v/>
      </c>
      <c r="J83" s="78" t="s">
        <v>17</v>
      </c>
      <c r="K83" s="32" t="str">
        <f>IF(F83&lt;&gt;"",WORKDAY(P78,Q78,$P$118:$V$126),"")</f>
        <v/>
      </c>
      <c r="L83" s="78" t="s">
        <v>18</v>
      </c>
      <c r="M83" s="136" t="str">
        <f>IF(F83&lt;&gt;"",R83,"")</f>
        <v/>
      </c>
      <c r="N83" s="74"/>
      <c r="O83" s="137"/>
      <c r="P83" s="152" t="str">
        <f>IF(M83&lt;&gt;"",M83,P78)</f>
        <v/>
      </c>
      <c r="Q83">
        <v>1</v>
      </c>
      <c r="R83" s="4" t="e">
        <f>WORKDAY(P78,F83,$P$118:$U$126)</f>
        <v>#VALUE!</v>
      </c>
      <c r="S83" s="4" t="str">
        <f>IF(OR(F83&lt;&gt;"",H83&lt;&gt;0),IF(S68&lt;&gt;"",M68+1,IF(M51&lt;&gt;"",M51+1,IF(M49&lt;&gt;"",M49+1,IF(M47&lt;&gt;"",M47+1,"")))),"")</f>
        <v/>
      </c>
      <c r="T83">
        <v>6</v>
      </c>
    </row>
    <row r="84" spans="2:20" ht="6" customHeight="1" x14ac:dyDescent="0.2">
      <c r="B84" s="123"/>
      <c r="C84" s="65"/>
      <c r="D84" s="65"/>
      <c r="E84" s="65"/>
      <c r="F84" s="65"/>
      <c r="G84" s="77"/>
      <c r="H84" s="112"/>
      <c r="I84" s="88"/>
      <c r="J84" s="78"/>
      <c r="K84" s="78"/>
      <c r="L84" s="78"/>
      <c r="M84" s="78"/>
      <c r="N84" s="74"/>
      <c r="P84" s="152"/>
      <c r="Q84" s="137"/>
      <c r="S84" s="4"/>
      <c r="T84">
        <v>7</v>
      </c>
    </row>
    <row r="85" spans="2:20" ht="19.149999999999999" customHeight="1" x14ac:dyDescent="0.2">
      <c r="B85" s="248"/>
      <c r="C85" s="249"/>
      <c r="D85" s="249"/>
      <c r="E85" s="65"/>
      <c r="F85" s="145"/>
      <c r="G85" s="77" t="s">
        <v>19</v>
      </c>
      <c r="H85" s="112"/>
      <c r="I85" s="112" t="str">
        <f>IF(G85="uger/og","dage","")</f>
        <v/>
      </c>
      <c r="J85" s="78" t="s">
        <v>17</v>
      </c>
      <c r="K85" s="32" t="str">
        <f>IF(F85&lt;&gt;"",WORKDAY(P83,Q78,$P$118:$T$126),"")</f>
        <v/>
      </c>
      <c r="L85" s="78" t="s">
        <v>18</v>
      </c>
      <c r="M85" s="136" t="str">
        <f>IF(F85&lt;&gt;"",R85,"")</f>
        <v/>
      </c>
      <c r="N85" s="74"/>
      <c r="O85" s="137"/>
      <c r="P85" s="152" t="str">
        <f>IF(M85&lt;&gt;"",M85,P78)</f>
        <v/>
      </c>
      <c r="Q85">
        <v>1</v>
      </c>
      <c r="R85" s="4" t="e">
        <f>WORKDAY(P83,F85,$P$118:$T$126)</f>
        <v>#VALUE!</v>
      </c>
      <c r="S85" s="4" t="str">
        <f>IF(AND(M83&lt;&gt;"",OR(F85&lt;&gt;"",H85&lt;&gt;"")),M83+1,"")</f>
        <v/>
      </c>
      <c r="T85">
        <v>8</v>
      </c>
    </row>
    <row r="86" spans="2:20" ht="5.25" customHeight="1" x14ac:dyDescent="0.2">
      <c r="B86" s="123"/>
      <c r="C86" s="65"/>
      <c r="D86" s="65"/>
      <c r="E86" s="65"/>
      <c r="F86" s="65"/>
      <c r="G86" s="77"/>
      <c r="H86" s="112"/>
      <c r="I86" s="88"/>
      <c r="J86" s="78"/>
      <c r="K86" s="78"/>
      <c r="L86" s="78"/>
      <c r="M86" s="78"/>
      <c r="N86" s="74"/>
      <c r="P86" s="4"/>
      <c r="Q86" s="137"/>
      <c r="R86" s="4"/>
      <c r="S86" s="4"/>
      <c r="T86">
        <v>9</v>
      </c>
    </row>
    <row r="87" spans="2:20" ht="19.149999999999999" customHeight="1" x14ac:dyDescent="0.2">
      <c r="B87" s="248"/>
      <c r="C87" s="249"/>
      <c r="D87" s="249"/>
      <c r="E87" s="65"/>
      <c r="F87" s="145"/>
      <c r="G87" s="77" t="s">
        <v>19</v>
      </c>
      <c r="H87" s="112"/>
      <c r="I87" s="112" t="str">
        <f>IF(G87="uger/og","dage","")</f>
        <v/>
      </c>
      <c r="J87" s="78" t="s">
        <v>17</v>
      </c>
      <c r="K87" s="32" t="str">
        <f>IF(F87&lt;&gt;"",WORKDAY(P85,Q78,$P$118:$V$126),"")</f>
        <v/>
      </c>
      <c r="L87" s="78" t="s">
        <v>18</v>
      </c>
      <c r="M87" s="136" t="str">
        <f>IF(F87&lt;&gt;"",R87,"")</f>
        <v/>
      </c>
      <c r="N87" s="74"/>
      <c r="O87" s="137"/>
      <c r="P87" s="4"/>
      <c r="Q87" s="137"/>
      <c r="R87" s="4" t="e">
        <f>WORKDAY(P85,F87,$P$118:$T$126)</f>
        <v>#VALUE!</v>
      </c>
      <c r="S87" s="4" t="str">
        <f>IF(F87&lt;&gt;"",IF(S78&lt;&gt;"",M78+1,IF(M56&lt;&gt;"",M56+1,IF(M54&lt;&gt;"",M54+1,IF(M52&lt;&gt;"",M52+1,"")))),"")</f>
        <v/>
      </c>
      <c r="T87">
        <v>10</v>
      </c>
    </row>
    <row r="88" spans="2:20" ht="6.95" customHeight="1" x14ac:dyDescent="0.2">
      <c r="B88" s="123"/>
      <c r="C88" s="65"/>
      <c r="D88" s="65"/>
      <c r="E88" s="65"/>
      <c r="F88" s="65"/>
      <c r="G88" s="77"/>
      <c r="H88" s="112"/>
      <c r="I88" s="88"/>
      <c r="J88" s="78"/>
      <c r="K88" s="78"/>
      <c r="L88" s="78"/>
      <c r="M88" s="78"/>
      <c r="N88" s="74"/>
      <c r="T88">
        <v>11</v>
      </c>
    </row>
    <row r="89" spans="2:20" ht="106.15" customHeight="1" x14ac:dyDescent="0.2">
      <c r="B89" s="263"/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5"/>
      <c r="T89">
        <v>12</v>
      </c>
    </row>
    <row r="90" spans="2:20" ht="4.1500000000000004" customHeight="1" x14ac:dyDescent="0.2">
      <c r="B90" s="87"/>
      <c r="C90" s="112"/>
      <c r="D90" s="112"/>
      <c r="E90" s="9"/>
      <c r="F90" s="113"/>
      <c r="G90" s="77"/>
      <c r="H90" s="114"/>
      <c r="I90" s="77"/>
      <c r="J90" s="9"/>
      <c r="K90" s="115"/>
      <c r="L90" s="9"/>
      <c r="M90" s="115"/>
      <c r="N90" s="74"/>
      <c r="T90">
        <v>13</v>
      </c>
    </row>
    <row r="91" spans="2:20" ht="19.149999999999999" customHeight="1" x14ac:dyDescent="0.2">
      <c r="B91" s="240" t="s">
        <v>159</v>
      </c>
      <c r="C91" s="241"/>
      <c r="D91" s="241"/>
      <c r="E91" s="241"/>
      <c r="F91" s="241"/>
      <c r="G91" s="241"/>
      <c r="H91" s="241"/>
      <c r="I91" s="241"/>
      <c r="J91" s="241"/>
      <c r="K91" s="241"/>
      <c r="L91" s="241"/>
      <c r="M91" s="241"/>
      <c r="N91" s="242"/>
      <c r="T91">
        <v>14</v>
      </c>
    </row>
    <row r="92" spans="2:20" ht="6" customHeight="1" x14ac:dyDescent="0.2">
      <c r="B92" s="8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74"/>
    </row>
    <row r="93" spans="2:20" ht="19.149999999999999" customHeight="1" x14ac:dyDescent="0.2">
      <c r="B93" s="131" t="s">
        <v>164</v>
      </c>
      <c r="C93" s="117"/>
      <c r="D93" s="138"/>
      <c r="E93" s="116" t="s">
        <v>29</v>
      </c>
      <c r="F93" s="77"/>
      <c r="G93" s="138"/>
      <c r="H93" s="142" t="s">
        <v>19</v>
      </c>
      <c r="I93" s="77"/>
      <c r="J93" s="78"/>
      <c r="K93" s="77"/>
      <c r="L93" s="77"/>
      <c r="M93" s="77"/>
      <c r="N93" s="74"/>
    </row>
    <row r="94" spans="2:20" ht="6.6" customHeight="1" x14ac:dyDescent="0.2">
      <c r="B94" s="128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9"/>
    </row>
    <row r="95" spans="2:20" ht="4.1500000000000004" customHeight="1" x14ac:dyDescent="0.2"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0"/>
    </row>
    <row r="96" spans="2:20" ht="14.45" customHeight="1" x14ac:dyDescent="0.2"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</row>
    <row r="97" spans="2:14" ht="6.95" customHeight="1" x14ac:dyDescent="0.2"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</row>
    <row r="98" spans="2:14" ht="220.9" customHeight="1" x14ac:dyDescent="0.2"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</row>
    <row r="99" spans="2:14" ht="4.9000000000000004" customHeight="1" x14ac:dyDescent="0.2"/>
    <row r="100" spans="2:14" ht="18.600000000000001" customHeight="1" x14ac:dyDescent="0.2">
      <c r="B100" s="250" t="s">
        <v>158</v>
      </c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2"/>
    </row>
    <row r="101" spans="2:14" ht="6.95" customHeight="1" x14ac:dyDescent="0.2">
      <c r="B101" s="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74"/>
    </row>
    <row r="102" spans="2:14" ht="22.15" customHeight="1" x14ac:dyDescent="0.2">
      <c r="B102" s="130" t="s">
        <v>165</v>
      </c>
      <c r="C102" s="77"/>
      <c r="D102" s="145"/>
      <c r="E102" s="143" t="s">
        <v>166</v>
      </c>
      <c r="F102" s="76" t="s">
        <v>17</v>
      </c>
      <c r="G102" s="32"/>
      <c r="H102" s="78"/>
      <c r="I102" s="132" t="s">
        <v>18</v>
      </c>
      <c r="J102" s="266"/>
      <c r="K102" s="266"/>
      <c r="L102" s="78"/>
      <c r="M102" s="129"/>
      <c r="N102" s="74"/>
    </row>
    <row r="103" spans="2:14" ht="5.45" customHeight="1" x14ac:dyDescent="0.2">
      <c r="B103" s="118"/>
      <c r="C103" s="67"/>
      <c r="D103" s="67"/>
      <c r="E103" s="67"/>
      <c r="F103" s="67"/>
      <c r="G103" s="67"/>
      <c r="H103" s="119"/>
      <c r="I103" s="119"/>
      <c r="J103" s="120"/>
      <c r="K103" s="121"/>
      <c r="L103" s="121"/>
      <c r="M103" s="121"/>
      <c r="N103" s="122"/>
    </row>
    <row r="104" spans="2:14" ht="4.9000000000000004" customHeight="1" x14ac:dyDescent="0.2"/>
    <row r="105" spans="2:14" ht="14.25" x14ac:dyDescent="0.2">
      <c r="B105" s="250" t="s">
        <v>167</v>
      </c>
      <c r="C105" s="251"/>
      <c r="D105" s="251"/>
      <c r="E105" s="251"/>
      <c r="F105" s="251"/>
      <c r="G105" s="251"/>
      <c r="H105" s="251"/>
      <c r="I105" s="251"/>
      <c r="J105" s="251"/>
      <c r="K105" s="251"/>
      <c r="L105" s="251"/>
      <c r="M105" s="251"/>
      <c r="N105" s="252"/>
    </row>
    <row r="106" spans="2:14" x14ac:dyDescent="0.2">
      <c r="B106" s="253"/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5"/>
    </row>
    <row r="107" spans="2:14" x14ac:dyDescent="0.2">
      <c r="B107" s="256"/>
      <c r="C107" s="257"/>
      <c r="D107" s="257"/>
      <c r="E107" s="257"/>
      <c r="F107" s="257"/>
      <c r="G107" s="257"/>
      <c r="H107" s="257"/>
      <c r="I107" s="257"/>
      <c r="J107" s="257"/>
      <c r="K107" s="257"/>
      <c r="L107" s="257"/>
      <c r="M107" s="257"/>
      <c r="N107" s="258"/>
    </row>
    <row r="108" spans="2:14" x14ac:dyDescent="0.2">
      <c r="B108" s="256"/>
      <c r="C108" s="257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8"/>
    </row>
    <row r="109" spans="2:14" x14ac:dyDescent="0.2">
      <c r="B109" s="256"/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8"/>
    </row>
    <row r="110" spans="2:14" x14ac:dyDescent="0.2">
      <c r="B110" s="256"/>
      <c r="C110" s="257"/>
      <c r="D110" s="257"/>
      <c r="E110" s="257"/>
      <c r="F110" s="257"/>
      <c r="G110" s="257"/>
      <c r="H110" s="257"/>
      <c r="I110" s="257"/>
      <c r="J110" s="257"/>
      <c r="K110" s="257"/>
      <c r="L110" s="257"/>
      <c r="M110" s="257"/>
      <c r="N110" s="258"/>
    </row>
    <row r="111" spans="2:14" x14ac:dyDescent="0.2">
      <c r="B111" s="256"/>
      <c r="C111" s="257"/>
      <c r="D111" s="257"/>
      <c r="E111" s="257"/>
      <c r="F111" s="257"/>
      <c r="G111" s="257"/>
      <c r="H111" s="257"/>
      <c r="I111" s="257"/>
      <c r="J111" s="257"/>
      <c r="K111" s="257"/>
      <c r="L111" s="257"/>
      <c r="M111" s="257"/>
      <c r="N111" s="258"/>
    </row>
    <row r="112" spans="2:14" x14ac:dyDescent="0.2">
      <c r="B112" s="259"/>
      <c r="C112" s="260"/>
      <c r="D112" s="260"/>
      <c r="E112" s="260"/>
      <c r="F112" s="260"/>
      <c r="G112" s="260"/>
      <c r="H112" s="260"/>
      <c r="I112" s="260"/>
      <c r="J112" s="260"/>
      <c r="K112" s="260"/>
      <c r="L112" s="260"/>
      <c r="M112" s="260"/>
      <c r="N112" s="261"/>
    </row>
    <row r="113" spans="2:21" ht="4.9000000000000004" customHeight="1" x14ac:dyDescent="0.2"/>
    <row r="114" spans="2:21" ht="14.25" x14ac:dyDescent="0.2">
      <c r="B114" s="267" t="s">
        <v>198</v>
      </c>
      <c r="C114" s="267"/>
      <c r="D114" s="267"/>
      <c r="E114" s="267"/>
      <c r="F114" s="267"/>
      <c r="G114" s="267"/>
      <c r="H114" s="267"/>
      <c r="I114" s="267"/>
      <c r="J114" s="267"/>
      <c r="K114" s="267"/>
      <c r="L114" s="267"/>
      <c r="M114" s="267"/>
      <c r="N114" s="267"/>
    </row>
    <row r="115" spans="2:21" ht="14.25" x14ac:dyDescent="0.2">
      <c r="B115" s="267" t="s">
        <v>199</v>
      </c>
      <c r="C115" s="267"/>
      <c r="D115" s="267"/>
      <c r="E115" s="267"/>
      <c r="F115" s="267"/>
      <c r="G115" s="267"/>
      <c r="H115" s="267"/>
      <c r="I115" s="267"/>
      <c r="J115" s="267"/>
      <c r="K115" s="267"/>
      <c r="L115" s="267"/>
      <c r="M115" s="267"/>
      <c r="N115" s="267"/>
    </row>
    <row r="116" spans="2:21" ht="14.25" x14ac:dyDescent="0.2">
      <c r="B116" s="262" t="e">
        <f>VLOOKUP(D14,' område niveau 3'!A4:H20,3,FALSE)</f>
        <v>#N/A</v>
      </c>
      <c r="C116" s="262"/>
      <c r="D116" s="262"/>
      <c r="E116" s="262"/>
      <c r="F116" s="262"/>
      <c r="G116" s="262"/>
      <c r="H116" s="262"/>
      <c r="I116" s="262"/>
      <c r="J116" s="262"/>
      <c r="K116" s="262"/>
      <c r="L116" s="262"/>
      <c r="M116" s="141"/>
      <c r="N116" s="141"/>
      <c r="P116" s="3"/>
      <c r="Q116" s="3" t="s">
        <v>178</v>
      </c>
    </row>
    <row r="117" spans="2:21" x14ac:dyDescent="0.2">
      <c r="P117">
        <v>2023</v>
      </c>
      <c r="Q117">
        <v>2024</v>
      </c>
      <c r="R117">
        <v>2025</v>
      </c>
      <c r="S117">
        <v>2026</v>
      </c>
      <c r="T117">
        <v>2027</v>
      </c>
    </row>
    <row r="118" spans="2:21" x14ac:dyDescent="0.2">
      <c r="P118" s="4">
        <v>44927</v>
      </c>
      <c r="Q118" s="4">
        <v>45292</v>
      </c>
      <c r="R118" s="4">
        <v>45658</v>
      </c>
      <c r="S118" s="4">
        <v>46023</v>
      </c>
      <c r="T118" s="4">
        <v>46388</v>
      </c>
    </row>
    <row r="119" spans="2:21" x14ac:dyDescent="0.2">
      <c r="P119" s="4">
        <v>45022</v>
      </c>
      <c r="Q119" s="4">
        <v>45379</v>
      </c>
      <c r="R119" s="4">
        <v>45764</v>
      </c>
      <c r="S119" s="4">
        <v>46114</v>
      </c>
      <c r="T119" s="4">
        <v>46471</v>
      </c>
    </row>
    <row r="120" spans="2:21" x14ac:dyDescent="0.2">
      <c r="P120" s="4">
        <v>45023</v>
      </c>
      <c r="Q120" s="4">
        <v>45380</v>
      </c>
      <c r="R120" s="4">
        <v>45765</v>
      </c>
      <c r="S120" s="4">
        <v>46115</v>
      </c>
      <c r="T120" s="4">
        <v>46472</v>
      </c>
    </row>
    <row r="121" spans="2:21" x14ac:dyDescent="0.2">
      <c r="P121" s="4">
        <v>45026</v>
      </c>
      <c r="Q121" s="4">
        <v>45383</v>
      </c>
      <c r="R121" s="4">
        <v>45768</v>
      </c>
      <c r="S121" s="4">
        <v>46118</v>
      </c>
      <c r="T121" s="4">
        <v>46475</v>
      </c>
    </row>
    <row r="122" spans="2:21" x14ac:dyDescent="0.2">
      <c r="P122" s="4">
        <v>45051</v>
      </c>
      <c r="Q122" s="4">
        <v>45421</v>
      </c>
      <c r="R122" s="4">
        <v>45806</v>
      </c>
      <c r="S122" s="4">
        <v>46156</v>
      </c>
      <c r="T122" s="4">
        <v>46513</v>
      </c>
    </row>
    <row r="123" spans="2:21" x14ac:dyDescent="0.2">
      <c r="P123" s="4">
        <v>45064</v>
      </c>
      <c r="Q123" s="4">
        <v>45432</v>
      </c>
      <c r="R123" s="4">
        <v>45817</v>
      </c>
      <c r="S123" s="4">
        <v>46167</v>
      </c>
      <c r="T123" s="4">
        <v>46523</v>
      </c>
    </row>
    <row r="124" spans="2:21" x14ac:dyDescent="0.2">
      <c r="P124" s="4">
        <v>45075</v>
      </c>
      <c r="Q124" s="4">
        <v>45651</v>
      </c>
      <c r="R124" s="4">
        <v>46016</v>
      </c>
      <c r="S124" s="4">
        <v>46381</v>
      </c>
      <c r="U124" s="4"/>
    </row>
    <row r="125" spans="2:21" x14ac:dyDescent="0.2">
      <c r="P125" s="4">
        <v>45285</v>
      </c>
      <c r="Q125" s="4">
        <v>45652</v>
      </c>
      <c r="R125" s="4">
        <v>46017</v>
      </c>
      <c r="S125" s="4"/>
      <c r="U125" s="4"/>
    </row>
    <row r="126" spans="2:21" x14ac:dyDescent="0.2">
      <c r="P126" s="4">
        <v>45286</v>
      </c>
    </row>
  </sheetData>
  <sheetProtection algorithmName="SHA-512" hashValue="SrjtoblU5QehyKW0LGO7EPSsdbplL7B1NlazqtVq1DK/6b9NGTxKYzrSIR+TlH7dbWhJSGUvD+fvmuiR9YpToQ==" saltValue="zH07JdfRMG8tm63J/NLmKg==" spinCount="100000" sheet="1" selectLockedCells="1"/>
  <mergeCells count="36">
    <mergeCell ref="B27:D27"/>
    <mergeCell ref="E27:M27"/>
    <mergeCell ref="D20:J20"/>
    <mergeCell ref="D2:J2"/>
    <mergeCell ref="B3:M4"/>
    <mergeCell ref="D5:J5"/>
    <mergeCell ref="D14:J14"/>
    <mergeCell ref="D18:J18"/>
    <mergeCell ref="B115:N115"/>
    <mergeCell ref="B116:L116"/>
    <mergeCell ref="B77:N77"/>
    <mergeCell ref="B78:D78"/>
    <mergeCell ref="B81:N81"/>
    <mergeCell ref="B83:D83"/>
    <mergeCell ref="B85:D85"/>
    <mergeCell ref="B87:D87"/>
    <mergeCell ref="B89:N89"/>
    <mergeCell ref="B91:N91"/>
    <mergeCell ref="B96:N98"/>
    <mergeCell ref="B100:N100"/>
    <mergeCell ref="J102:K102"/>
    <mergeCell ref="B105:N105"/>
    <mergeCell ref="B106:N112"/>
    <mergeCell ref="B114:N114"/>
    <mergeCell ref="B76:N76"/>
    <mergeCell ref="D32:N43"/>
    <mergeCell ref="B44:N44"/>
    <mergeCell ref="C45:E45"/>
    <mergeCell ref="F45:N45"/>
    <mergeCell ref="B54:I58"/>
    <mergeCell ref="B64:N65"/>
    <mergeCell ref="B66:N66"/>
    <mergeCell ref="B68:D68"/>
    <mergeCell ref="B72:N72"/>
    <mergeCell ref="B73:N73"/>
    <mergeCell ref="B74:D74"/>
  </mergeCells>
  <dataValidations count="23">
    <dataValidation type="list" allowBlank="1" showInputMessage="1" showErrorMessage="1" sqref="B83:D83 B85:D85 B87:D87" xr:uid="{3AD7D163-7C4C-4409-9EB7-B5AED583E8B7}">
      <formula1>$S$12:$S$14</formula1>
    </dataValidation>
    <dataValidation type="list" allowBlank="1" showInputMessage="1" showErrorMessage="1" sqref="J15:J17 J19 B90:D90 B69:D71" xr:uid="{789CE621-804C-4667-906E-290232F554BC}">
      <formula1>#REF!</formula1>
    </dataValidation>
    <dataValidation showDropDown="1" showInputMessage="1" showErrorMessage="1" sqref="N20:N21 D20 J21" xr:uid="{CA3BC629-B13B-42DC-8323-70706A79F460}"/>
    <dataValidation allowBlank="1" showInputMessage="1" showErrorMessage="1" errorTitle="Skal skrives som dd-mm-åå" sqref="E24:G24" xr:uid="{5DD5CAED-11D9-46F9-BACB-1A269967C4E3}"/>
    <dataValidation type="custom" allowBlank="1" showInputMessage="1" showErrorMessage="1" errorTitle="Angiv færre antal uger." error="Hvis Far: 2 uger" sqref="F47" xr:uid="{A3DD5AE6-9E10-4542-88F1-152002EAD22C}">
      <formula1>IF(C45="Mor",F47&lt;=20,F47&lt;=2)</formula1>
    </dataValidation>
    <dataValidation type="whole" allowBlank="1" showInputMessage="1" showErrorMessage="1" error="Maksimum 6 dage._x000a_Alt over 6 dage skal skrives som hele uger" prompt="Alt over 6 dage skal skrives som hele uger" sqref="H50 H52:H53" xr:uid="{13801577-19D4-40C4-A5FA-602587050A6F}">
      <formula1>0</formula1>
      <formula2>6</formula2>
    </dataValidation>
    <dataValidation type="whole" allowBlank="1" showInputMessage="1" showErrorMessage="1" errorTitle="Max. antal uge er 6" error="Max. antal uge er 6" sqref="F50 F52:F53" xr:uid="{149D5712-DAC5-4610-ADB8-87CECC403C62}">
      <formula1>0</formula1>
      <formula2>C50</formula2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8" xr:uid="{25D301E9-BB79-4C40-B03F-3720092D773F}">
      <formula1>G1048475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5" xr:uid="{EA3E2123-25DA-4275-9D7E-3FB9C6CA12FF}">
      <formula1>G1048475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6:K57" xr:uid="{ADE7174A-7DA7-480C-9E54-DACFCD600D71}">
      <formula1>G1048475</formula1>
    </dataValidation>
    <dataValidation type="list" allowBlank="1" showDropDown="1" showInputMessage="1" showErrorMessage="1" sqref="C45:E45" xr:uid="{6914C196-F823-4507-B82E-DD093D1BEBAE}">
      <formula1>$S$9:$S$10</formula1>
    </dataValidation>
    <dataValidation type="custom" allowBlank="1" showInputMessage="1" showErrorMessage="1" errorTitle="Angiv færre antal uger." error="Hvis Far: _x000a_- 7 uger hvis barnet er født før 1.4.2024_x000a_- 10 uger hvis barnet er født fra 1.4.2024" sqref="F49" xr:uid="{23EB21D4-D5B1-411C-A839-16002ECA48DD}">
      <formula1>IF(C45="Far",F49&lt;=P49,F49&lt;=P49)</formula1>
    </dataValidation>
    <dataValidation type="custom" allowBlank="1" showInputMessage="1" showErrorMessage="1" errorTitle="Angiv færre antal uger." error="Hvis Far: 8 uger" sqref="F51" xr:uid="{79FBF481-8C7D-4E18-B52E-4AFC05755344}">
      <formula1>IF(C45="Mor",F51&lt;=2,F51&lt;=8)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54" xr:uid="{E1CFAA42-CAD4-4EF9-8D08-F02C3D9B73AE}">
      <formula1>D24</formula1>
    </dataValidation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74" xr:uid="{9C9F94AE-1007-4E86-8B7F-9CD5E2888ADE}">
      <formula1>IF(AND(C50="Mor",F56=2),F74&lt;=11,F74&lt;=13)</formula1>
    </dataValidation>
    <dataValidation allowBlank="1" showInputMessage="1" showErrorMessage="1" prompt="Alt over 6 dage skal angives som hele uger." sqref="H68 H78 H74" xr:uid="{F995C294-7ED7-4B42-88C1-F8AA37CCED40}"/>
    <dataValidation type="whole" allowBlank="1" showInputMessage="1" showErrorMessage="1" error="Maksimum 6 dage._x000a_Alt over 6 dage skal skrives som hele uger" prompt="Alt over 6 dage skal angives som hele uger." sqref="H47 H49 H51" xr:uid="{136F1FC3-A139-4AE6-A439-BCC54DAB3587}">
      <formula1>0</formula1>
      <formula2>6</formula2>
    </dataValidation>
    <dataValidation allowBlank="1" showInputMessage="1" showErrorMessage="1" prompt="Indtast dato adskilt af bindestreger. Fx 02-08-2022" sqref="K49 K68 K78 K74" xr:uid="{101B1271-497C-49EF-BD9C-DC92B72066AC}"/>
    <dataValidation type="list" allowBlank="1" showInputMessage="1" showErrorMessage="1" sqref="E27:M27" xr:uid="{3E9B2BDC-3CAF-4176-8F31-13F957B83EA1}">
      <formula1>$S$18:$S$21</formula1>
    </dataValidation>
    <dataValidation type="date" operator="greaterThanOrEqual" allowBlank="1" showInputMessage="1" showErrorMessage="1" errorTitle="Skal skrives som dd-mm-åå" error="Indtast fødselsdato der er senere end den 01-08-2022." sqref="D24" xr:uid="{D4436C20-88D6-476C-8499-0E7B4A9E177D}">
      <formula1>44775</formula1>
    </dataValidation>
    <dataValidation type="custom" allowBlank="1" showInputMessage="1" showErrorMessage="1" sqref="P47" xr:uid="{B2C7794C-4F8E-44F7-979B-196C3E2FEC43}">
      <formula1>IF(C45="Mor",20,2)</formula1>
    </dataValidation>
    <dataValidation type="list" allowBlank="1" showDropDown="1" showInputMessage="1" showErrorMessage="1" errorTitle="Angiv maks 14 uger." error="Angiv maks 14 uger." sqref="F78" xr:uid="{23C2F389-B697-43A5-8BCB-22D551E4F6E6}">
      <formula1>$T$78:$T$91</formula1>
    </dataValidation>
    <dataValidation allowBlank="1" showDropDown="1" showInputMessage="1" showErrorMessage="1" sqref="B68" xr:uid="{B03C924E-2109-466E-9750-F5473636BAA3}"/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94" min="1" max="19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11265" r:id="rId4"/>
      </mc:Fallback>
    </mc:AlternateContent>
    <mc:AlternateContent xmlns:mc="http://schemas.openxmlformats.org/markup-compatibility/2006">
      <mc:Choice Requires="x14">
        <oleObject progId="Visio.Drawing.15" shapeId="11266" r:id="rId6">
          <objectPr defaultSize="0" autoPict="0" r:id="rId7">
            <anchor moveWithCells="1">
              <from>
                <xdr:col>1</xdr:col>
                <xdr:colOff>295275</xdr:colOff>
                <xdr:row>31</xdr:row>
                <xdr:rowOff>371475</xdr:rowOff>
              </from>
              <to>
                <xdr:col>1</xdr:col>
                <xdr:colOff>1200150</xdr:colOff>
                <xdr:row>42</xdr:row>
                <xdr:rowOff>276225</xdr:rowOff>
              </to>
            </anchor>
          </objectPr>
        </oleObject>
      </mc:Choice>
      <mc:Fallback>
        <oleObject progId="Visio.Drawing.15" shapeId="11266" r:id="rId6"/>
      </mc:Fallback>
    </mc:AlternateContent>
    <mc:AlternateContent xmlns:mc="http://schemas.openxmlformats.org/markup-compatibility/2006">
      <mc:Choice Requires="x14">
        <oleObject progId="Visio.Drawing.15" shapeId="11267" r:id="rId8">
          <objectPr defaultSize="0" autoPict="0" r:id="rId9">
            <anchor moveWithCells="1">
              <from>
                <xdr:col>1</xdr:col>
                <xdr:colOff>390525</xdr:colOff>
                <xdr:row>61</xdr:row>
                <xdr:rowOff>66675</xdr:rowOff>
              </from>
              <to>
                <xdr:col>1</xdr:col>
                <xdr:colOff>1295400</xdr:colOff>
                <xdr:row>62</xdr:row>
                <xdr:rowOff>400050</xdr:rowOff>
              </to>
            </anchor>
          </objectPr>
        </oleObject>
      </mc:Choice>
      <mc:Fallback>
        <oleObject progId="Visio.Drawing.15" shapeId="11267" r:id="rId8"/>
      </mc:Fallback>
    </mc:AlternateContent>
    <mc:AlternateContent xmlns:mc="http://schemas.openxmlformats.org/markup-compatibility/2006">
      <mc:Choice Requires="x14">
        <oleObject progId="Visio.Drawing.15" shapeId="11268" r:id="rId10">
          <objectPr defaultSize="0" autoPict="0" r:id="rId11">
            <anchor moveWithCells="1">
              <from>
                <xdr:col>1</xdr:col>
                <xdr:colOff>295275</xdr:colOff>
                <xdr:row>88</xdr:row>
                <xdr:rowOff>200025</xdr:rowOff>
              </from>
              <to>
                <xdr:col>1</xdr:col>
                <xdr:colOff>1200150</xdr:colOff>
                <xdr:row>88</xdr:row>
                <xdr:rowOff>1047750</xdr:rowOff>
              </to>
            </anchor>
          </objectPr>
        </oleObject>
      </mc:Choice>
      <mc:Fallback>
        <oleObject progId="Visio.Drawing.15" shapeId="11268" r:id="rId10"/>
      </mc:Fallback>
    </mc:AlternateContent>
    <mc:AlternateContent xmlns:mc="http://schemas.openxmlformats.org/markup-compatibility/2006">
      <mc:Choice Requires="x14">
        <oleObject progId="Visio.Drawing.15" shapeId="11269" r:id="rId12">
          <objectPr defaultSize="0" autoPict="0" r:id="rId11">
            <anchor moveWithCells="1">
              <from>
                <xdr:col>1</xdr:col>
                <xdr:colOff>171450</xdr:colOff>
                <xdr:row>96</xdr:row>
                <xdr:rowOff>38100</xdr:rowOff>
              </from>
              <to>
                <xdr:col>1</xdr:col>
                <xdr:colOff>1076325</xdr:colOff>
                <xdr:row>97</xdr:row>
                <xdr:rowOff>800100</xdr:rowOff>
              </to>
            </anchor>
          </objectPr>
        </oleObject>
      </mc:Choice>
      <mc:Fallback>
        <oleObject progId="Visio.Drawing.15" shapeId="11269" r:id="rId12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D67CDD-F49D-4019-94FD-A680E8E66FF4}">
          <x14:formula1>
            <xm:f>' område niveau 3'!$C$22:$C$86</xm:f>
          </x14:formula1>
          <xm:sqref>D18:J18</xm:sqref>
        </x14:dataValidation>
        <x14:dataValidation type="list" allowBlank="1" showInputMessage="1" showErrorMessage="1" xr:uid="{793CF606-21A4-4EFE-B027-37AEA20D8D59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23F9-B493-42D9-8767-E56D8B50644C}">
  <sheetPr>
    <tabColor theme="0" tint="-0.249977111117893"/>
  </sheetPr>
  <dimension ref="B2:V122"/>
  <sheetViews>
    <sheetView showGridLines="0" showRowColHeaders="0" zoomScale="90" zoomScaleNormal="90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28515625" customWidth="1"/>
    <col min="15" max="15" width="10.85546875" hidden="1" customWidth="1"/>
    <col min="16" max="18" width="11.28515625" hidden="1" customWidth="1"/>
    <col min="19" max="19" width="49.140625" hidden="1" customWidth="1"/>
    <col min="20" max="20" width="11.28515625" hidden="1" customWidth="1"/>
    <col min="21" max="21" width="3.140625" hidden="1" customWidth="1"/>
    <col min="22" max="22" width="17.42578125" hidden="1" customWidth="1"/>
    <col min="23" max="23" width="0" hidden="1" customWidth="1"/>
  </cols>
  <sheetData>
    <row r="2" spans="2:21" ht="8.65" customHeight="1" x14ac:dyDescent="0.2">
      <c r="B2" s="34"/>
      <c r="C2" s="35"/>
      <c r="D2" s="219"/>
      <c r="E2" s="219"/>
      <c r="F2" s="219"/>
      <c r="G2" s="219"/>
      <c r="H2" s="219"/>
      <c r="I2" s="219"/>
      <c r="J2" s="219"/>
      <c r="K2" s="36"/>
      <c r="L2" s="36"/>
      <c r="M2" s="36"/>
      <c r="N2" s="37"/>
    </row>
    <row r="3" spans="2:21" ht="13.15" customHeight="1" x14ac:dyDescent="0.2">
      <c r="B3" s="220" t="s">
        <v>254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39"/>
    </row>
    <row r="4" spans="2:21" ht="17.25" customHeight="1" x14ac:dyDescent="0.2"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39"/>
    </row>
    <row r="5" spans="2:21" ht="44.65" customHeight="1" x14ac:dyDescent="0.2">
      <c r="B5" s="133"/>
      <c r="C5" s="134"/>
      <c r="D5" s="222" t="s">
        <v>169</v>
      </c>
      <c r="E5" s="222"/>
      <c r="F5" s="222"/>
      <c r="G5" s="222"/>
      <c r="H5" s="222"/>
      <c r="I5" s="222"/>
      <c r="J5" s="222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tr">
        <f>IF(D20="","",IF(ISEVEN(RIGHT(D20,2)),"Medmor",""))</f>
        <v/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/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 t="s">
        <v>255</v>
      </c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23"/>
      <c r="E14" s="223"/>
      <c r="F14" s="223"/>
      <c r="G14" s="223"/>
      <c r="H14" s="223"/>
      <c r="I14" s="223"/>
      <c r="J14" s="223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23"/>
      <c r="E16" s="223"/>
      <c r="F16" s="223"/>
      <c r="G16" s="223"/>
      <c r="H16" s="223"/>
      <c r="I16" s="223"/>
      <c r="J16" s="223"/>
      <c r="K16" s="9"/>
      <c r="L16" s="9"/>
      <c r="M16" s="9"/>
      <c r="N16" s="7"/>
      <c r="S16" s="63" t="s">
        <v>153</v>
      </c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 t="s">
        <v>172</v>
      </c>
    </row>
    <row r="18" spans="2:19" ht="18" customHeight="1" x14ac:dyDescent="0.2">
      <c r="B18" s="8" t="s">
        <v>14</v>
      </c>
      <c r="C18" s="9"/>
      <c r="D18" s="223"/>
      <c r="E18" s="223"/>
      <c r="F18" s="223"/>
      <c r="G18" s="223"/>
      <c r="H18" s="223"/>
      <c r="I18" s="223"/>
      <c r="J18" s="223"/>
      <c r="K18" s="9"/>
      <c r="L18" s="9"/>
      <c r="M18" s="9"/>
      <c r="N18" s="6"/>
      <c r="S18" s="3" t="s">
        <v>162</v>
      </c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 t="s">
        <v>163</v>
      </c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46113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</row>
    <row r="25" spans="2:19" ht="16.899999999999999" customHeight="1" x14ac:dyDescent="0.2">
      <c r="B25" s="237" t="s">
        <v>359</v>
      </c>
      <c r="C25" s="238"/>
      <c r="D25" s="238"/>
      <c r="E25" s="239"/>
      <c r="F25" s="239"/>
      <c r="G25" s="239"/>
      <c r="H25" s="239"/>
      <c r="I25" s="239"/>
      <c r="J25" s="239"/>
      <c r="K25" s="239"/>
      <c r="L25" s="239"/>
      <c r="M25" s="239"/>
      <c r="N25" s="125"/>
    </row>
    <row r="26" spans="2:19" ht="5.0999999999999996" customHeight="1" x14ac:dyDescent="0.2">
      <c r="B26" s="126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31"/>
    </row>
    <row r="27" spans="2:19" ht="16.899999999999999" customHeight="1" x14ac:dyDescent="0.2">
      <c r="B27" s="75" t="str">
        <f>IF(E25="Regionalt ansat i Region Sjælland eller i anden region","Mor afholder følgende antal orlovsuger og dage med løn","")</f>
        <v/>
      </c>
      <c r="C27" s="77"/>
      <c r="D27" s="77"/>
      <c r="E27" s="127"/>
      <c r="F27" s="145"/>
      <c r="G27" s="77" t="s">
        <v>29</v>
      </c>
      <c r="H27" s="33"/>
      <c r="I27" s="77" t="s">
        <v>19</v>
      </c>
      <c r="J27" s="77"/>
      <c r="K27" s="114"/>
      <c r="L27" s="114"/>
      <c r="M27" s="114"/>
      <c r="N27" s="31"/>
    </row>
    <row r="28" spans="2:19" ht="5.0999999999999996" customHeight="1" x14ac:dyDescent="0.2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2"/>
    </row>
    <row r="29" spans="2:19" ht="5.0999999999999996" customHeight="1" x14ac:dyDescent="0.2"/>
    <row r="30" spans="2:19" ht="30.6" customHeight="1" x14ac:dyDescent="0.2">
      <c r="B30" s="68"/>
      <c r="C30" s="69"/>
      <c r="D30" s="224" t="s">
        <v>160</v>
      </c>
      <c r="E30" s="224"/>
      <c r="F30" s="224"/>
      <c r="G30" s="224"/>
      <c r="H30" s="224"/>
      <c r="I30" s="224"/>
      <c r="J30" s="224"/>
      <c r="K30" s="224"/>
      <c r="L30" s="224"/>
      <c r="M30" s="224"/>
      <c r="N30" s="225"/>
    </row>
    <row r="31" spans="2:19" ht="5.0999999999999996" customHeight="1" x14ac:dyDescent="0.2">
      <c r="B31" s="70"/>
      <c r="C31" s="71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7"/>
    </row>
    <row r="32" spans="2:19" ht="5.0999999999999996" customHeight="1" x14ac:dyDescent="0.2">
      <c r="B32" s="70"/>
      <c r="C32" s="71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7"/>
    </row>
    <row r="33" spans="2:19" ht="5.0999999999999996" customHeight="1" x14ac:dyDescent="0.2">
      <c r="B33" s="70"/>
      <c r="C33" s="71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7"/>
    </row>
    <row r="34" spans="2:19" ht="5.0999999999999996" customHeight="1" x14ac:dyDescent="0.2">
      <c r="B34" s="70"/>
      <c r="C34" s="71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7"/>
    </row>
    <row r="35" spans="2:19" ht="5.0999999999999996" customHeight="1" x14ac:dyDescent="0.2">
      <c r="B35" s="70"/>
      <c r="C35" s="71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7"/>
    </row>
    <row r="36" spans="2:19" ht="5.0999999999999996" customHeight="1" x14ac:dyDescent="0.2">
      <c r="B36" s="70"/>
      <c r="C36" s="71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7"/>
    </row>
    <row r="37" spans="2:19" ht="5.0999999999999996" customHeight="1" x14ac:dyDescent="0.2">
      <c r="B37" s="70"/>
      <c r="C37" s="71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7"/>
    </row>
    <row r="38" spans="2:19" ht="5.0999999999999996" customHeight="1" x14ac:dyDescent="0.2">
      <c r="B38" s="70"/>
      <c r="C38" s="71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7"/>
    </row>
    <row r="39" spans="2:19" ht="5.0999999999999996" customHeight="1" x14ac:dyDescent="0.2">
      <c r="B39" s="70"/>
      <c r="C39" s="71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7"/>
    </row>
    <row r="40" spans="2:19" ht="5.0999999999999996" customHeight="1" x14ac:dyDescent="0.2">
      <c r="B40" s="70"/>
      <c r="C40" s="71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7"/>
    </row>
    <row r="41" spans="2:19" ht="64.150000000000006" customHeight="1" x14ac:dyDescent="0.2">
      <c r="B41" s="72"/>
      <c r="C41" s="73"/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9"/>
    </row>
    <row r="42" spans="2:19" ht="5.0999999999999996" customHeight="1" x14ac:dyDescent="0.2">
      <c r="B42" s="274"/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</row>
    <row r="43" spans="2:19" ht="18" customHeight="1" x14ac:dyDescent="0.2">
      <c r="B43" s="144" t="s">
        <v>27</v>
      </c>
      <c r="C43" s="232" t="str">
        <f>S7</f>
        <v/>
      </c>
      <c r="D43" s="232"/>
      <c r="E43" s="232"/>
      <c r="F43" s="233" t="s">
        <v>170</v>
      </c>
      <c r="G43" s="233"/>
      <c r="H43" s="233"/>
      <c r="I43" s="233"/>
      <c r="J43" s="233"/>
      <c r="K43" s="233"/>
      <c r="L43" s="233"/>
      <c r="M43" s="233"/>
      <c r="N43" s="234"/>
      <c r="S43" t="s">
        <v>174</v>
      </c>
    </row>
    <row r="44" spans="2:19" ht="5.0999999999999996" customHeight="1" x14ac:dyDescent="0.2"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74"/>
    </row>
    <row r="45" spans="2:19" ht="19.5" customHeight="1" x14ac:dyDescent="0.2">
      <c r="B45" s="75" t="s">
        <v>28</v>
      </c>
      <c r="C45" s="208" t="str">
        <f>IF(C43="Medmor","2","")</f>
        <v/>
      </c>
      <c r="D45" s="77" t="s">
        <v>154</v>
      </c>
      <c r="E45" s="77"/>
      <c r="F45" s="145"/>
      <c r="G45" s="77" t="s">
        <v>29</v>
      </c>
      <c r="H45" s="145"/>
      <c r="I45" s="77" t="s">
        <v>19</v>
      </c>
      <c r="J45" s="78" t="s">
        <v>17</v>
      </c>
      <c r="K45" s="147" t="str">
        <f>S45</f>
        <v/>
      </c>
      <c r="L45" s="78" t="s">
        <v>18</v>
      </c>
      <c r="M45" s="136" t="str">
        <f>IF(F45&lt;&gt;"",SUM(K45+F45*7+H45-1+S52+S54+S56),"")</f>
        <v/>
      </c>
      <c r="N45" s="74"/>
      <c r="O45" s="136" t="str">
        <f>M45</f>
        <v/>
      </c>
      <c r="P45" s="140"/>
      <c r="Q45">
        <v>10</v>
      </c>
      <c r="S45" s="4" t="str">
        <f>IF(AND(D22&lt;&gt;"",F45&lt;&gt;""),D22+1,"")</f>
        <v/>
      </c>
    </row>
    <row r="46" spans="2:19" ht="3.75" customHeight="1" x14ac:dyDescent="0.2">
      <c r="B46" s="79"/>
      <c r="C46" s="209"/>
      <c r="D46" s="9"/>
      <c r="E46" s="9"/>
      <c r="F46" s="80"/>
      <c r="G46" s="9"/>
      <c r="H46" s="81"/>
      <c r="I46" s="82"/>
      <c r="J46" s="83"/>
      <c r="K46" s="84"/>
      <c r="L46" s="85"/>
      <c r="M46" s="86"/>
      <c r="N46" s="10"/>
    </row>
    <row r="47" spans="2:19" ht="19.149999999999999" customHeight="1" x14ac:dyDescent="0.2">
      <c r="B47" s="87" t="str">
        <f>IF(C43="Mor","Jeg har mulighed for at holde","Jeg har ret til at holde")</f>
        <v>Jeg har ret til at holde</v>
      </c>
      <c r="C47" s="208" t="str">
        <f>IF(C43="Medmor",Q45,"")</f>
        <v/>
      </c>
      <c r="D47" s="77" t="s">
        <v>154</v>
      </c>
      <c r="E47" s="77"/>
      <c r="F47" s="145"/>
      <c r="G47" s="77" t="s">
        <v>29</v>
      </c>
      <c r="H47" s="145"/>
      <c r="I47" s="88" t="s">
        <v>19</v>
      </c>
      <c r="J47" s="78" t="s">
        <v>17</v>
      </c>
      <c r="K47" s="32" t="str">
        <f>IF(F47&lt;&gt;"",O45+1,"")</f>
        <v/>
      </c>
      <c r="L47" s="78" t="s">
        <v>18</v>
      </c>
      <c r="M47" s="136" t="str">
        <f>IF(F47&lt;&gt;"",K47+F47*7+H47-1,"")</f>
        <v/>
      </c>
      <c r="N47" s="89"/>
      <c r="O47" s="136" t="str">
        <f>IF(M47="",O45,M47)</f>
        <v/>
      </c>
      <c r="P47" s="141">
        <f>IF(D22&gt;=O22,Q47,R47)</f>
        <v>6</v>
      </c>
      <c r="Q47" s="141">
        <v>8</v>
      </c>
      <c r="R47" s="141">
        <v>6</v>
      </c>
      <c r="S47" s="4"/>
    </row>
    <row r="48" spans="2:19" ht="4.9000000000000004" customHeight="1" x14ac:dyDescent="0.2">
      <c r="B48" s="75"/>
      <c r="C48" s="210"/>
      <c r="D48" s="9"/>
      <c r="E48" s="77"/>
      <c r="F48" s="91"/>
      <c r="G48" s="77"/>
      <c r="H48" s="146"/>
      <c r="I48" s="88"/>
      <c r="J48" s="78"/>
      <c r="K48" s="77"/>
      <c r="L48" s="78"/>
      <c r="M48" s="77"/>
      <c r="N48" s="89"/>
      <c r="O48" s="136"/>
    </row>
    <row r="49" spans="2:19" ht="18" customHeight="1" x14ac:dyDescent="0.2">
      <c r="B49" s="75" t="s">
        <v>155</v>
      </c>
      <c r="C49" s="208" t="str">
        <f>IF(C43="Medmor",P47,"")</f>
        <v/>
      </c>
      <c r="D49" s="77" t="str">
        <f>IF(C43="Mor","uger med løn overført fra far. Jeg holder","uger med løn. Jeg holder")</f>
        <v>uger med løn. Jeg holder</v>
      </c>
      <c r="E49" s="77"/>
      <c r="F49" s="145"/>
      <c r="G49" s="77" t="s">
        <v>29</v>
      </c>
      <c r="H49" s="145"/>
      <c r="I49" s="88" t="s">
        <v>19</v>
      </c>
      <c r="J49" s="78" t="s">
        <v>17</v>
      </c>
      <c r="K49" s="32" t="str">
        <f>IF(F49&lt;&gt;"",O47+1,"")</f>
        <v/>
      </c>
      <c r="L49" s="78" t="s">
        <v>18</v>
      </c>
      <c r="M49" s="136" t="str">
        <f>IF(F49&lt;&gt;"",K49+F49*7+H49-1,"")</f>
        <v/>
      </c>
      <c r="N49" s="89"/>
      <c r="O49" s="136" t="str">
        <f t="shared" ref="O49" si="0">IF(M49="",O47,M49)</f>
        <v/>
      </c>
      <c r="S49">
        <f>F49</f>
        <v>0</v>
      </c>
    </row>
    <row r="50" spans="2:19" ht="2.4500000000000002" customHeight="1" x14ac:dyDescent="0.2">
      <c r="B50" s="75"/>
      <c r="C50" s="9"/>
      <c r="D50" s="9"/>
      <c r="E50" s="77"/>
      <c r="F50" s="9"/>
      <c r="G50" s="77"/>
      <c r="H50" s="77"/>
      <c r="I50" s="88"/>
      <c r="J50" s="78"/>
      <c r="K50" s="77"/>
      <c r="L50" s="78"/>
      <c r="M50" s="92"/>
      <c r="N50" s="89"/>
    </row>
    <row r="51" spans="2:19" ht="6.6" customHeight="1" x14ac:dyDescent="0.2">
      <c r="B51" s="93"/>
      <c r="C51" s="94"/>
      <c r="D51" s="94"/>
      <c r="E51" s="94"/>
      <c r="F51" s="9"/>
      <c r="G51" s="77"/>
      <c r="H51" s="77"/>
      <c r="I51" s="88"/>
      <c r="J51" s="78"/>
      <c r="K51" s="77"/>
      <c r="L51" s="78"/>
      <c r="M51" s="77"/>
      <c r="N51" s="31"/>
    </row>
    <row r="52" spans="2:19" ht="19.149999999999999" customHeight="1" x14ac:dyDescent="0.2">
      <c r="B52" s="235" t="s">
        <v>171</v>
      </c>
      <c r="C52" s="236"/>
      <c r="D52" s="236"/>
      <c r="E52" s="236"/>
      <c r="F52" s="236"/>
      <c r="G52" s="236"/>
      <c r="H52" s="236"/>
      <c r="I52" s="236"/>
      <c r="J52" s="90" t="s">
        <v>17</v>
      </c>
      <c r="K52" s="32"/>
      <c r="L52" s="90" t="s">
        <v>18</v>
      </c>
      <c r="M52" s="154"/>
      <c r="N52" s="31"/>
      <c r="S52">
        <f>IF(M52&gt;K52,M52-K52+1,IF(AND(K52&lt;&gt;"",K52=M52),1,0))</f>
        <v>0</v>
      </c>
    </row>
    <row r="53" spans="2:19" ht="3" customHeight="1" x14ac:dyDescent="0.2">
      <c r="B53" s="235"/>
      <c r="C53" s="236"/>
      <c r="D53" s="236"/>
      <c r="E53" s="236"/>
      <c r="F53" s="236"/>
      <c r="G53" s="236"/>
      <c r="H53" s="236"/>
      <c r="I53" s="236"/>
      <c r="J53" s="90"/>
      <c r="K53" s="146"/>
      <c r="L53" s="90"/>
      <c r="M53" s="77"/>
      <c r="N53" s="31"/>
      <c r="S53">
        <f>IF(M53&gt;K53,M53-K53+1,IF(AND(K53&lt;&gt;"",K53=M53),1,0))</f>
        <v>0</v>
      </c>
    </row>
    <row r="54" spans="2:19" ht="19.5" customHeight="1" x14ac:dyDescent="0.2">
      <c r="B54" s="235"/>
      <c r="C54" s="236"/>
      <c r="D54" s="236"/>
      <c r="E54" s="236"/>
      <c r="F54" s="236"/>
      <c r="G54" s="236"/>
      <c r="H54" s="236"/>
      <c r="I54" s="236"/>
      <c r="J54" s="90" t="s">
        <v>17</v>
      </c>
      <c r="K54" s="32"/>
      <c r="L54" s="90" t="s">
        <v>18</v>
      </c>
      <c r="M54" s="154"/>
      <c r="N54" s="31"/>
      <c r="S54">
        <f>IF(M54&gt;K54,M54-K54+1,IF(AND(K54&lt;&gt;"",K54=M54),1,0))</f>
        <v>0</v>
      </c>
    </row>
    <row r="55" spans="2:19" ht="3" customHeight="1" x14ac:dyDescent="0.2">
      <c r="B55" s="235"/>
      <c r="C55" s="236"/>
      <c r="D55" s="236"/>
      <c r="E55" s="236"/>
      <c r="F55" s="236"/>
      <c r="G55" s="236"/>
      <c r="H55" s="236"/>
      <c r="I55" s="236"/>
      <c r="J55" s="90"/>
      <c r="K55" s="146"/>
      <c r="L55" s="90"/>
      <c r="M55" s="77"/>
      <c r="N55" s="31"/>
      <c r="S55">
        <f>IF(M55&gt;K55,M55-K55+1,IF(AND(K55&lt;&gt;"",K55=M55),1,0))</f>
        <v>0</v>
      </c>
    </row>
    <row r="56" spans="2:19" ht="19.5" customHeight="1" x14ac:dyDescent="0.2">
      <c r="B56" s="235"/>
      <c r="C56" s="236"/>
      <c r="D56" s="236"/>
      <c r="E56" s="236"/>
      <c r="F56" s="236"/>
      <c r="G56" s="236"/>
      <c r="H56" s="236"/>
      <c r="I56" s="236"/>
      <c r="J56" s="90" t="s">
        <v>17</v>
      </c>
      <c r="K56" s="32"/>
      <c r="L56" s="90" t="s">
        <v>18</v>
      </c>
      <c r="M56" s="154"/>
      <c r="N56" s="31"/>
      <c r="S56">
        <f>IF(M56&gt;K56,M56-K56+1,IF(AND(K56&lt;&gt;"",K56=M56),1,0))</f>
        <v>0</v>
      </c>
    </row>
    <row r="57" spans="2:19" ht="5.25" customHeight="1" x14ac:dyDescent="0.2">
      <c r="B57" s="66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2"/>
    </row>
    <row r="58" spans="2:19" ht="6" customHeight="1" x14ac:dyDescent="0.2"/>
    <row r="59" spans="2:19" ht="64.5" customHeight="1" x14ac:dyDescent="0.2">
      <c r="B59" s="97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98"/>
      <c r="S59" t="s">
        <v>251</v>
      </c>
    </row>
    <row r="60" spans="2:19" ht="41.25" customHeight="1" x14ac:dyDescent="0.2">
      <c r="B60" s="9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100"/>
    </row>
    <row r="61" spans="2:19" ht="107.25" customHeight="1" x14ac:dyDescent="0.2">
      <c r="B61" s="9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100"/>
    </row>
    <row r="62" spans="2:19" ht="5.0999999999999996" customHeight="1" x14ac:dyDescent="0.2">
      <c r="B62" s="268"/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</row>
    <row r="63" spans="2:19" ht="18" customHeight="1" x14ac:dyDescent="0.2">
      <c r="B63" s="240" t="s">
        <v>157</v>
      </c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2"/>
    </row>
    <row r="64" spans="2:19" ht="5.25" customHeight="1" x14ac:dyDescent="0.2"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74"/>
    </row>
    <row r="65" spans="2:21" ht="21" customHeight="1" x14ac:dyDescent="0.2">
      <c r="B65" s="272" t="s">
        <v>273</v>
      </c>
      <c r="C65" s="273"/>
      <c r="D65" s="273"/>
      <c r="E65" s="9"/>
      <c r="F65" s="145"/>
      <c r="G65" s="77" t="s">
        <v>29</v>
      </c>
      <c r="H65" s="33"/>
      <c r="I65" s="77" t="s">
        <v>19</v>
      </c>
      <c r="J65" s="9" t="s">
        <v>17</v>
      </c>
      <c r="K65" s="32" t="str">
        <f>IF(OR(F65&lt;&gt;"",H65&lt;&gt;""),O49+1,"")</f>
        <v/>
      </c>
      <c r="L65" s="9" t="s">
        <v>18</v>
      </c>
      <c r="M65" s="136" t="str">
        <f>IF(OR(F65&lt;&gt;"",H65&lt;&gt;""),K65+F65*7+H65-1,"")</f>
        <v/>
      </c>
      <c r="N65" s="74"/>
      <c r="P65" s="152" t="str">
        <f>IF(M65&lt;&gt;"",M65,O49)</f>
        <v/>
      </c>
      <c r="S65" s="137" t="e">
        <f>M49+1</f>
        <v>#VALUE!</v>
      </c>
    </row>
    <row r="66" spans="2:21" ht="4.1500000000000004" customHeight="1" x14ac:dyDescent="0.2">
      <c r="B66" s="103"/>
      <c r="C66" s="104"/>
      <c r="D66" s="104"/>
      <c r="E66" s="105"/>
      <c r="F66" s="106"/>
      <c r="G66" s="107"/>
      <c r="H66" s="67"/>
      <c r="I66" s="107"/>
      <c r="J66" s="105"/>
      <c r="K66" s="108"/>
      <c r="L66" s="105"/>
      <c r="M66" s="108"/>
      <c r="N66" s="109"/>
      <c r="P66" s="153"/>
    </row>
    <row r="67" spans="2:21" ht="4.9000000000000004" customHeight="1" x14ac:dyDescent="0.2">
      <c r="B67" s="202"/>
      <c r="C67" s="202"/>
      <c r="D67" s="202"/>
      <c r="E67" s="110"/>
      <c r="F67" s="203"/>
      <c r="G67" s="111"/>
      <c r="I67" s="111"/>
      <c r="J67" s="110"/>
      <c r="K67" s="204"/>
      <c r="L67" s="110"/>
      <c r="M67" s="204"/>
      <c r="N67" s="110"/>
    </row>
    <row r="68" spans="2:21" ht="18" customHeight="1" x14ac:dyDescent="0.2">
      <c r="B68" s="240" t="s">
        <v>180</v>
      </c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2"/>
      <c r="P68" s="153"/>
      <c r="S68" s="4" t="str">
        <f>IF(AND(F70&lt;&gt;"",M62&lt;&gt;""),M62+1,"")</f>
        <v/>
      </c>
    </row>
    <row r="69" spans="2:21" ht="6.75" customHeight="1" x14ac:dyDescent="0.2">
      <c r="B69" s="243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5"/>
      <c r="P69" s="153"/>
      <c r="S69" s="137">
        <f>M62</f>
        <v>0</v>
      </c>
    </row>
    <row r="70" spans="2:21" ht="20.45" customHeight="1" x14ac:dyDescent="0.2">
      <c r="B70" s="246" t="s">
        <v>168</v>
      </c>
      <c r="C70" s="247"/>
      <c r="D70" s="247"/>
      <c r="E70" s="105"/>
      <c r="F70" s="148"/>
      <c r="G70" s="107" t="s">
        <v>29</v>
      </c>
      <c r="H70" s="149"/>
      <c r="I70" s="107" t="s">
        <v>19</v>
      </c>
      <c r="J70" s="105" t="s">
        <v>17</v>
      </c>
      <c r="K70" s="150" t="str">
        <f>IF(OR(F70&lt;&gt;"",H70&lt;&gt;""),P65+1,"")</f>
        <v/>
      </c>
      <c r="L70" s="105" t="s">
        <v>18</v>
      </c>
      <c r="M70" s="151" t="str">
        <f>IF(OR(F70&lt;&gt;"",H70&lt;&gt;""),K70+F70*7+H70-1,"")</f>
        <v/>
      </c>
      <c r="N70" s="109"/>
      <c r="P70" s="152" t="str">
        <f>IF(M70&lt;&gt;"",M70,P65)</f>
        <v/>
      </c>
      <c r="S70">
        <v>8</v>
      </c>
    </row>
    <row r="71" spans="2:21" ht="5.25" customHeight="1" x14ac:dyDescent="0.2">
      <c r="B71" s="201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</row>
    <row r="72" spans="2:21" ht="18" customHeight="1" x14ac:dyDescent="0.2">
      <c r="B72" s="240" t="s">
        <v>177</v>
      </c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2"/>
      <c r="P72" s="153"/>
      <c r="S72" s="4" t="str">
        <f>IF(AND(F74&lt;&gt;"",M65&lt;&gt;""),M65+1,"")</f>
        <v/>
      </c>
    </row>
    <row r="73" spans="2:21" ht="6.75" customHeight="1" x14ac:dyDescent="0.2">
      <c r="B73" s="243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5"/>
      <c r="P73" s="153"/>
      <c r="S73" s="137" t="str">
        <f>M65</f>
        <v/>
      </c>
    </row>
    <row r="74" spans="2:21" ht="20.45" customHeight="1" x14ac:dyDescent="0.2">
      <c r="B74" s="243" t="s">
        <v>328</v>
      </c>
      <c r="C74" s="244"/>
      <c r="D74" s="244"/>
      <c r="E74" s="9"/>
      <c r="F74" s="145"/>
      <c r="G74" s="77" t="s">
        <v>176</v>
      </c>
      <c r="H74" s="9"/>
      <c r="I74" s="77"/>
      <c r="J74" s="9" t="s">
        <v>17</v>
      </c>
      <c r="K74" s="32" t="str">
        <f>IF(F74&lt;&gt;"",P70+1,"")</f>
        <v/>
      </c>
      <c r="L74" s="9" t="s">
        <v>18</v>
      </c>
      <c r="M74" s="136" t="str">
        <f>IF(AND(F74&lt;&gt;"",K74&lt;&gt;""),K74+F74*7+H74-1,"")</f>
        <v/>
      </c>
      <c r="N74" s="74"/>
      <c r="P74" s="152" t="str">
        <f>IF(M74&lt;&gt;"",M74,P70)</f>
        <v/>
      </c>
      <c r="Q74">
        <v>1</v>
      </c>
      <c r="S74">
        <v>8</v>
      </c>
      <c r="U74">
        <v>1</v>
      </c>
    </row>
    <row r="75" spans="2:21" ht="6" customHeight="1" x14ac:dyDescent="0.2">
      <c r="B75" s="66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2"/>
      <c r="P75" s="153"/>
      <c r="S75">
        <v>14</v>
      </c>
      <c r="U75">
        <v>2</v>
      </c>
    </row>
    <row r="76" spans="2:21" ht="4.9000000000000004" customHeight="1" x14ac:dyDescent="0.2">
      <c r="P76" s="153"/>
      <c r="U76">
        <v>3</v>
      </c>
    </row>
    <row r="77" spans="2:21" ht="14.45" customHeight="1" x14ac:dyDescent="0.2">
      <c r="B77" s="240" t="s">
        <v>156</v>
      </c>
      <c r="C77" s="241"/>
      <c r="D77" s="241"/>
      <c r="E77" s="241"/>
      <c r="F77" s="241"/>
      <c r="G77" s="241"/>
      <c r="H77" s="241"/>
      <c r="I77" s="241"/>
      <c r="J77" s="241"/>
      <c r="K77" s="241"/>
      <c r="L77" s="241"/>
      <c r="M77" s="241"/>
      <c r="N77" s="242"/>
      <c r="P77" s="153"/>
      <c r="Q77" s="3"/>
      <c r="R77" t="s">
        <v>19</v>
      </c>
      <c r="U77">
        <v>4</v>
      </c>
    </row>
    <row r="78" spans="2:21" ht="6.95" customHeight="1" x14ac:dyDescent="0.2">
      <c r="B78" s="123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124"/>
      <c r="P78" s="153"/>
      <c r="U78">
        <v>5</v>
      </c>
    </row>
    <row r="79" spans="2:21" ht="19.149999999999999" customHeight="1" x14ac:dyDescent="0.2">
      <c r="B79" s="248"/>
      <c r="C79" s="249"/>
      <c r="D79" s="249"/>
      <c r="E79" s="65" t="str">
        <f>IF(B79="forlænger forældreorlov uden løn","(8 eller 14 uger)","")</f>
        <v/>
      </c>
      <c r="F79" s="145"/>
      <c r="G79" s="77" t="s">
        <v>19</v>
      </c>
      <c r="H79" s="112"/>
      <c r="I79" s="112" t="str">
        <f>IF(G79="uger/og","dage","")</f>
        <v/>
      </c>
      <c r="J79" s="78" t="s">
        <v>17</v>
      </c>
      <c r="K79" s="32" t="str">
        <f>IF(F79&lt;&gt;"",WORKDAY(P74,Q74,$P$114:$U$122),"")</f>
        <v/>
      </c>
      <c r="L79" s="78" t="s">
        <v>18</v>
      </c>
      <c r="M79" s="136" t="str">
        <f>IF(F79&lt;&gt;"",R79,"")</f>
        <v/>
      </c>
      <c r="N79" s="74"/>
      <c r="O79" s="137"/>
      <c r="P79" s="152" t="str">
        <f>IF(M79&lt;&gt;"",M79,P74)</f>
        <v/>
      </c>
      <c r="Q79">
        <v>1</v>
      </c>
      <c r="R79" s="4" t="e">
        <f>WORKDAY(P74,F79,$P$114:$T$122)</f>
        <v>#VALUE!</v>
      </c>
      <c r="S79" s="4" t="str">
        <f>IF(OR(F79&lt;&gt;"",H79&lt;&gt;0),IF(S65&lt;&gt;"",M65+1,IF(M49&lt;&gt;"",M49+1,IF(M47&lt;&gt;"",M47+1,IF(M45&lt;&gt;"",M45+1,"")))),"")</f>
        <v/>
      </c>
      <c r="U79">
        <v>6</v>
      </c>
    </row>
    <row r="80" spans="2:21" ht="6" customHeight="1" x14ac:dyDescent="0.2">
      <c r="B80" s="123"/>
      <c r="C80" s="65"/>
      <c r="D80" s="65"/>
      <c r="E80" s="65"/>
      <c r="F80" s="65"/>
      <c r="G80" s="77"/>
      <c r="H80" s="112"/>
      <c r="I80" s="88"/>
      <c r="J80" s="78"/>
      <c r="K80" s="78"/>
      <c r="L80" s="78"/>
      <c r="M80" s="78"/>
      <c r="N80" s="74"/>
      <c r="P80" s="152"/>
      <c r="Q80" s="137"/>
      <c r="S80" s="4"/>
      <c r="U80">
        <v>7</v>
      </c>
    </row>
    <row r="81" spans="2:21" ht="19.149999999999999" customHeight="1" x14ac:dyDescent="0.2">
      <c r="B81" s="248"/>
      <c r="C81" s="249"/>
      <c r="D81" s="249"/>
      <c r="E81" s="65"/>
      <c r="F81" s="145"/>
      <c r="G81" s="77" t="s">
        <v>19</v>
      </c>
      <c r="H81" s="112"/>
      <c r="I81" s="112" t="str">
        <f>IF(G81="uger/og","dage","")</f>
        <v/>
      </c>
      <c r="J81" s="78" t="s">
        <v>17</v>
      </c>
      <c r="K81" s="32" t="str">
        <f>IF(F81&lt;&gt;"",WORKDAY(P79,Q74,$P$114:$V$122),"")</f>
        <v/>
      </c>
      <c r="L81" s="78" t="s">
        <v>18</v>
      </c>
      <c r="M81" s="136" t="str">
        <f>IF(F81&lt;&gt;"",R81,"")</f>
        <v/>
      </c>
      <c r="N81" s="74"/>
      <c r="O81" s="137"/>
      <c r="P81" s="152" t="str">
        <f>IF(M81&lt;&gt;"",M81,P74)</f>
        <v/>
      </c>
      <c r="Q81">
        <v>1</v>
      </c>
      <c r="R81" s="4" t="e">
        <f>WORKDAY(P79,F81,$P$114:$T$122)</f>
        <v>#VALUE!</v>
      </c>
      <c r="S81" s="4" t="str">
        <f>IF(AND(M79&lt;&gt;"",OR(F81&lt;&gt;"",H81&lt;&gt;"")),M79+1,"")</f>
        <v/>
      </c>
      <c r="U81">
        <v>8</v>
      </c>
    </row>
    <row r="82" spans="2:21" ht="5.25" customHeight="1" x14ac:dyDescent="0.2">
      <c r="B82" s="123"/>
      <c r="C82" s="65"/>
      <c r="D82" s="65"/>
      <c r="E82" s="65"/>
      <c r="F82" s="65"/>
      <c r="G82" s="77"/>
      <c r="H82" s="112"/>
      <c r="I82" s="88"/>
      <c r="J82" s="78"/>
      <c r="K82" s="78"/>
      <c r="L82" s="78"/>
      <c r="M82" s="78"/>
      <c r="N82" s="74"/>
      <c r="P82" s="4"/>
      <c r="Q82" s="137"/>
      <c r="R82" s="4"/>
      <c r="S82" s="4"/>
      <c r="U82">
        <v>9</v>
      </c>
    </row>
    <row r="83" spans="2:21" ht="19.149999999999999" customHeight="1" x14ac:dyDescent="0.2">
      <c r="B83" s="248"/>
      <c r="C83" s="249"/>
      <c r="D83" s="249"/>
      <c r="E83" s="65"/>
      <c r="F83" s="145"/>
      <c r="G83" s="77" t="s">
        <v>19</v>
      </c>
      <c r="H83" s="112"/>
      <c r="I83" s="112" t="str">
        <f>IF(G83="uger/og","dage","")</f>
        <v/>
      </c>
      <c r="J83" s="78" t="s">
        <v>17</v>
      </c>
      <c r="K83" s="32" t="str">
        <f>IF(F83&lt;&gt;"",WORKDAY(P81,Q74,$P$114:$T$122),"")</f>
        <v/>
      </c>
      <c r="L83" s="78" t="s">
        <v>18</v>
      </c>
      <c r="M83" s="136" t="str">
        <f>IF(F83&lt;&gt;"",R83,"")</f>
        <v/>
      </c>
      <c r="N83" s="74"/>
      <c r="O83" s="137"/>
      <c r="P83" s="4"/>
      <c r="Q83" s="137"/>
      <c r="R83" s="4" t="e">
        <f>WORKDAY(P81,F83,$P$114:$T$122)</f>
        <v>#VALUE!</v>
      </c>
      <c r="S83" s="4" t="str">
        <f>IF(F83&lt;&gt;"",IF(S74&lt;&gt;"",M74+1,IF(M54&lt;&gt;"",M54+1,IF(M52&lt;&gt;"",M52+1,IF(M50&lt;&gt;"",M50+1,"")))),"")</f>
        <v/>
      </c>
      <c r="U83">
        <v>10</v>
      </c>
    </row>
    <row r="84" spans="2:21" ht="6.95" customHeight="1" x14ac:dyDescent="0.2">
      <c r="B84" s="123"/>
      <c r="C84" s="65"/>
      <c r="D84" s="65"/>
      <c r="E84" s="65"/>
      <c r="F84" s="65"/>
      <c r="G84" s="77"/>
      <c r="H84" s="112"/>
      <c r="I84" s="88"/>
      <c r="J84" s="78"/>
      <c r="K84" s="78"/>
      <c r="L84" s="78"/>
      <c r="M84" s="78"/>
      <c r="N84" s="74"/>
      <c r="U84">
        <v>11</v>
      </c>
    </row>
    <row r="85" spans="2:21" ht="106.15" customHeight="1" x14ac:dyDescent="0.2">
      <c r="B85" s="263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5"/>
      <c r="U85">
        <v>12</v>
      </c>
    </row>
    <row r="86" spans="2:21" ht="4.1500000000000004" customHeight="1" x14ac:dyDescent="0.2">
      <c r="B86" s="87"/>
      <c r="C86" s="112"/>
      <c r="D86" s="112"/>
      <c r="E86" s="9"/>
      <c r="F86" s="113"/>
      <c r="G86" s="77"/>
      <c r="H86" s="114"/>
      <c r="I86" s="77"/>
      <c r="J86" s="9"/>
      <c r="K86" s="115"/>
      <c r="L86" s="9"/>
      <c r="M86" s="115"/>
      <c r="N86" s="74"/>
      <c r="U86">
        <v>13</v>
      </c>
    </row>
    <row r="87" spans="2:21" ht="19.149999999999999" customHeight="1" x14ac:dyDescent="0.2">
      <c r="B87" s="240" t="s">
        <v>159</v>
      </c>
      <c r="C87" s="241"/>
      <c r="D87" s="241"/>
      <c r="E87" s="241"/>
      <c r="F87" s="241"/>
      <c r="G87" s="241"/>
      <c r="H87" s="241"/>
      <c r="I87" s="241"/>
      <c r="J87" s="241"/>
      <c r="K87" s="241"/>
      <c r="L87" s="241"/>
      <c r="M87" s="241"/>
      <c r="N87" s="242"/>
      <c r="U87">
        <v>14</v>
      </c>
    </row>
    <row r="88" spans="2:21" ht="6" customHeight="1" x14ac:dyDescent="0.2">
      <c r="B88" s="8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74"/>
    </row>
    <row r="89" spans="2:21" ht="19.149999999999999" customHeight="1" x14ac:dyDescent="0.2">
      <c r="B89" s="131" t="s">
        <v>164</v>
      </c>
      <c r="C89" s="117"/>
      <c r="D89" s="138"/>
      <c r="E89" s="116" t="s">
        <v>29</v>
      </c>
      <c r="F89" s="77"/>
      <c r="G89" s="138"/>
      <c r="H89" s="142" t="s">
        <v>19</v>
      </c>
      <c r="I89" s="77"/>
      <c r="J89" s="78"/>
      <c r="K89" s="77"/>
      <c r="L89" s="77"/>
      <c r="M89" s="77"/>
      <c r="N89" s="74"/>
    </row>
    <row r="90" spans="2:21" ht="6.6" customHeight="1" x14ac:dyDescent="0.2">
      <c r="B90" s="128"/>
      <c r="C90" s="107"/>
      <c r="D90" s="107"/>
      <c r="E90" s="107"/>
      <c r="F90" s="107"/>
      <c r="G90" s="107"/>
      <c r="H90" s="107"/>
      <c r="I90" s="107"/>
      <c r="J90" s="107"/>
      <c r="K90" s="107"/>
      <c r="L90" s="107"/>
      <c r="M90" s="107"/>
      <c r="N90" s="109"/>
    </row>
    <row r="91" spans="2:21" ht="4.1500000000000004" customHeight="1" x14ac:dyDescent="0.2"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0"/>
    </row>
    <row r="92" spans="2:21" ht="14.45" customHeight="1" x14ac:dyDescent="0.2"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</row>
    <row r="93" spans="2:21" ht="6.95" customHeight="1" x14ac:dyDescent="0.2"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</row>
    <row r="94" spans="2:21" ht="220.9" customHeight="1" x14ac:dyDescent="0.2"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</row>
    <row r="95" spans="2:21" ht="4.9000000000000004" customHeight="1" x14ac:dyDescent="0.2"/>
    <row r="96" spans="2:21" ht="18.600000000000001" customHeight="1" x14ac:dyDescent="0.2">
      <c r="B96" s="250" t="s">
        <v>158</v>
      </c>
      <c r="C96" s="251"/>
      <c r="D96" s="251"/>
      <c r="E96" s="251"/>
      <c r="F96" s="251"/>
      <c r="G96" s="251"/>
      <c r="H96" s="251"/>
      <c r="I96" s="251"/>
      <c r="J96" s="251"/>
      <c r="K96" s="251"/>
      <c r="L96" s="251"/>
      <c r="M96" s="251"/>
      <c r="N96" s="252"/>
    </row>
    <row r="97" spans="2:17" ht="6.95" customHeight="1" x14ac:dyDescent="0.2">
      <c r="B97" s="8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74"/>
    </row>
    <row r="98" spans="2:17" ht="22.15" customHeight="1" x14ac:dyDescent="0.2">
      <c r="B98" s="130" t="s">
        <v>165</v>
      </c>
      <c r="C98" s="77"/>
      <c r="D98" s="145"/>
      <c r="E98" s="143" t="s">
        <v>166</v>
      </c>
      <c r="F98" s="76" t="s">
        <v>17</v>
      </c>
      <c r="G98" s="32"/>
      <c r="H98" s="78"/>
      <c r="I98" s="132" t="s">
        <v>18</v>
      </c>
      <c r="J98" s="266"/>
      <c r="K98" s="266"/>
      <c r="L98" s="78"/>
      <c r="M98" s="129"/>
      <c r="N98" s="74"/>
    </row>
    <row r="99" spans="2:17" ht="5.45" customHeight="1" x14ac:dyDescent="0.2">
      <c r="B99" s="118"/>
      <c r="C99" s="67"/>
      <c r="D99" s="67"/>
      <c r="E99" s="67"/>
      <c r="F99" s="67"/>
      <c r="G99" s="67"/>
      <c r="H99" s="119"/>
      <c r="I99" s="119"/>
      <c r="J99" s="120"/>
      <c r="K99" s="121"/>
      <c r="L99" s="121"/>
      <c r="M99" s="121"/>
      <c r="N99" s="122"/>
    </row>
    <row r="100" spans="2:17" ht="4.9000000000000004" customHeight="1" x14ac:dyDescent="0.2"/>
    <row r="101" spans="2:17" ht="14.25" x14ac:dyDescent="0.2">
      <c r="B101" s="250" t="s">
        <v>167</v>
      </c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52"/>
    </row>
    <row r="102" spans="2:17" x14ac:dyDescent="0.2">
      <c r="B102" s="253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5"/>
    </row>
    <row r="103" spans="2:17" x14ac:dyDescent="0.2">
      <c r="B103" s="256"/>
      <c r="C103" s="257"/>
      <c r="D103" s="257"/>
      <c r="E103" s="257"/>
      <c r="F103" s="257"/>
      <c r="G103" s="257"/>
      <c r="H103" s="257"/>
      <c r="I103" s="257"/>
      <c r="J103" s="257"/>
      <c r="K103" s="257"/>
      <c r="L103" s="257"/>
      <c r="M103" s="257"/>
      <c r="N103" s="258"/>
    </row>
    <row r="104" spans="2:17" x14ac:dyDescent="0.2">
      <c r="B104" s="256"/>
      <c r="C104" s="257"/>
      <c r="D104" s="257"/>
      <c r="E104" s="257"/>
      <c r="F104" s="257"/>
      <c r="G104" s="257"/>
      <c r="H104" s="257"/>
      <c r="I104" s="257"/>
      <c r="J104" s="257"/>
      <c r="K104" s="257"/>
      <c r="L104" s="257"/>
      <c r="M104" s="257"/>
      <c r="N104" s="258"/>
    </row>
    <row r="105" spans="2:17" x14ac:dyDescent="0.2">
      <c r="B105" s="256"/>
      <c r="C105" s="257"/>
      <c r="D105" s="257"/>
      <c r="E105" s="257"/>
      <c r="F105" s="257"/>
      <c r="G105" s="257"/>
      <c r="H105" s="257"/>
      <c r="I105" s="257"/>
      <c r="J105" s="257"/>
      <c r="K105" s="257"/>
      <c r="L105" s="257"/>
      <c r="M105" s="257"/>
      <c r="N105" s="258"/>
    </row>
    <row r="106" spans="2:17" x14ac:dyDescent="0.2">
      <c r="B106" s="256"/>
      <c r="C106" s="257"/>
      <c r="D106" s="257"/>
      <c r="E106" s="257"/>
      <c r="F106" s="257"/>
      <c r="G106" s="257"/>
      <c r="H106" s="257"/>
      <c r="I106" s="257"/>
      <c r="J106" s="257"/>
      <c r="K106" s="257"/>
      <c r="L106" s="257"/>
      <c r="M106" s="257"/>
      <c r="N106" s="258"/>
    </row>
    <row r="107" spans="2:17" x14ac:dyDescent="0.2">
      <c r="B107" s="256"/>
      <c r="C107" s="257"/>
      <c r="D107" s="257"/>
      <c r="E107" s="257"/>
      <c r="F107" s="257"/>
      <c r="G107" s="257"/>
      <c r="H107" s="257"/>
      <c r="I107" s="257"/>
      <c r="J107" s="257"/>
      <c r="K107" s="257"/>
      <c r="L107" s="257"/>
      <c r="M107" s="257"/>
      <c r="N107" s="258"/>
    </row>
    <row r="108" spans="2:17" x14ac:dyDescent="0.2">
      <c r="B108" s="259"/>
      <c r="C108" s="260"/>
      <c r="D108" s="260"/>
      <c r="E108" s="260"/>
      <c r="F108" s="260"/>
      <c r="G108" s="260"/>
      <c r="H108" s="260"/>
      <c r="I108" s="260"/>
      <c r="J108" s="260"/>
      <c r="K108" s="260"/>
      <c r="L108" s="260"/>
      <c r="M108" s="260"/>
      <c r="N108" s="261"/>
    </row>
    <row r="109" spans="2:17" ht="4.9000000000000004" customHeight="1" x14ac:dyDescent="0.2"/>
    <row r="110" spans="2:17" ht="14.25" x14ac:dyDescent="0.2">
      <c r="B110" s="267" t="s">
        <v>198</v>
      </c>
      <c r="C110" s="267"/>
      <c r="D110" s="267"/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</row>
    <row r="111" spans="2:17" ht="14.25" x14ac:dyDescent="0.2">
      <c r="B111" s="267" t="s">
        <v>199</v>
      </c>
      <c r="C111" s="267"/>
      <c r="D111" s="267"/>
      <c r="E111" s="267"/>
      <c r="F111" s="267"/>
      <c r="G111" s="267"/>
      <c r="H111" s="267"/>
      <c r="I111" s="267"/>
      <c r="J111" s="267"/>
      <c r="K111" s="267"/>
      <c r="L111" s="267"/>
      <c r="M111" s="267"/>
      <c r="N111" s="267"/>
    </row>
    <row r="112" spans="2:17" ht="14.25" x14ac:dyDescent="0.2">
      <c r="B112" s="262" t="e">
        <f>VLOOKUP(D14,' område niveau 3'!A4:H20,4,FALSE)</f>
        <v>#N/A</v>
      </c>
      <c r="C112" s="262"/>
      <c r="D112" s="262"/>
      <c r="E112" s="262"/>
      <c r="F112" s="262"/>
      <c r="G112" s="262"/>
      <c r="H112" s="262"/>
      <c r="I112" s="262"/>
      <c r="J112" s="262"/>
      <c r="K112" s="262"/>
      <c r="L112" s="262"/>
      <c r="M112" s="141"/>
      <c r="N112" s="141"/>
      <c r="P112" s="3"/>
      <c r="Q112" s="3" t="s">
        <v>178</v>
      </c>
    </row>
    <row r="113" spans="16:21" x14ac:dyDescent="0.2">
      <c r="P113">
        <v>2023</v>
      </c>
      <c r="Q113">
        <v>2024</v>
      </c>
      <c r="R113">
        <v>2025</v>
      </c>
      <c r="S113">
        <v>2026</v>
      </c>
      <c r="T113">
        <v>2027</v>
      </c>
    </row>
    <row r="114" spans="16:21" x14ac:dyDescent="0.2">
      <c r="P114" s="4">
        <v>44927</v>
      </c>
      <c r="Q114" s="4">
        <v>45292</v>
      </c>
      <c r="R114" s="4">
        <v>45658</v>
      </c>
      <c r="S114" s="4">
        <v>46023</v>
      </c>
      <c r="T114" s="4">
        <v>46388</v>
      </c>
    </row>
    <row r="115" spans="16:21" x14ac:dyDescent="0.2">
      <c r="P115" s="4">
        <v>45022</v>
      </c>
      <c r="Q115" s="4">
        <v>45379</v>
      </c>
      <c r="R115" s="4">
        <v>45764</v>
      </c>
      <c r="S115" s="4">
        <v>46114</v>
      </c>
      <c r="T115" s="4">
        <v>46471</v>
      </c>
    </row>
    <row r="116" spans="16:21" x14ac:dyDescent="0.2">
      <c r="P116" s="4">
        <v>45023</v>
      </c>
      <c r="Q116" s="4">
        <v>45380</v>
      </c>
      <c r="R116" s="4">
        <v>45765</v>
      </c>
      <c r="S116" s="4">
        <v>46115</v>
      </c>
      <c r="T116" s="4">
        <v>46472</v>
      </c>
    </row>
    <row r="117" spans="16:21" x14ac:dyDescent="0.2">
      <c r="P117" s="4">
        <v>45026</v>
      </c>
      <c r="Q117" s="4">
        <v>45383</v>
      </c>
      <c r="R117" s="4">
        <v>45768</v>
      </c>
      <c r="S117" s="4">
        <v>46118</v>
      </c>
      <c r="T117" s="4">
        <v>46475</v>
      </c>
    </row>
    <row r="118" spans="16:21" x14ac:dyDescent="0.2">
      <c r="P118" s="4">
        <v>45051</v>
      </c>
      <c r="Q118" s="4">
        <v>45421</v>
      </c>
      <c r="R118" s="4">
        <v>45806</v>
      </c>
      <c r="S118" s="4">
        <v>46156</v>
      </c>
      <c r="T118" s="4">
        <v>46513</v>
      </c>
    </row>
    <row r="119" spans="16:21" x14ac:dyDescent="0.2">
      <c r="P119" s="4">
        <v>45064</v>
      </c>
      <c r="Q119" s="4">
        <v>45432</v>
      </c>
      <c r="R119" s="4">
        <v>45817</v>
      </c>
      <c r="S119" s="4">
        <v>46167</v>
      </c>
      <c r="T119" s="4">
        <v>46523</v>
      </c>
    </row>
    <row r="120" spans="16:21" x14ac:dyDescent="0.2">
      <c r="P120" s="4">
        <v>45075</v>
      </c>
      <c r="Q120" s="4">
        <v>45651</v>
      </c>
      <c r="R120" s="4">
        <v>46016</v>
      </c>
      <c r="S120" s="4">
        <v>46381</v>
      </c>
      <c r="U120" s="4"/>
    </row>
    <row r="121" spans="16:21" x14ac:dyDescent="0.2">
      <c r="P121" s="4">
        <v>45285</v>
      </c>
      <c r="Q121" s="4">
        <v>45652</v>
      </c>
      <c r="R121" s="4">
        <v>46017</v>
      </c>
      <c r="S121" s="4"/>
      <c r="U121" s="4"/>
    </row>
    <row r="122" spans="16:21" x14ac:dyDescent="0.2">
      <c r="P122" s="4">
        <v>45286</v>
      </c>
    </row>
  </sheetData>
  <sheetProtection algorithmName="SHA-512" hashValue="KBVB38ebTu7ClesdEMJ+lhJh0GLWRxeoOc8y8AdLZJ7J0nwH1P/5SMbWh228WPKgWGa2o0WhC7uLXtwnVZjI8A==" saltValue="+Jd3A1PI+y8V6OOEfj1ybA==" spinCount="100000" sheet="1" selectLockedCells="1"/>
  <mergeCells count="36">
    <mergeCell ref="B25:D25"/>
    <mergeCell ref="E25:M25"/>
    <mergeCell ref="D18:J18"/>
    <mergeCell ref="D2:J2"/>
    <mergeCell ref="B3:M4"/>
    <mergeCell ref="D5:J5"/>
    <mergeCell ref="D14:J14"/>
    <mergeCell ref="D16:J16"/>
    <mergeCell ref="B111:N111"/>
    <mergeCell ref="B112:L112"/>
    <mergeCell ref="B73:N73"/>
    <mergeCell ref="B74:D74"/>
    <mergeCell ref="B77:N77"/>
    <mergeCell ref="B79:D79"/>
    <mergeCell ref="B81:D81"/>
    <mergeCell ref="B83:D83"/>
    <mergeCell ref="B85:N85"/>
    <mergeCell ref="B87:N87"/>
    <mergeCell ref="B92:N94"/>
    <mergeCell ref="B96:N96"/>
    <mergeCell ref="J98:K98"/>
    <mergeCell ref="B101:N101"/>
    <mergeCell ref="B102:N108"/>
    <mergeCell ref="B110:N110"/>
    <mergeCell ref="B72:N72"/>
    <mergeCell ref="D30:N41"/>
    <mergeCell ref="B42:N42"/>
    <mergeCell ref="C43:E43"/>
    <mergeCell ref="F43:N43"/>
    <mergeCell ref="B52:I56"/>
    <mergeCell ref="B62:N62"/>
    <mergeCell ref="B63:N63"/>
    <mergeCell ref="B65:D65"/>
    <mergeCell ref="B68:N68"/>
    <mergeCell ref="B69:N69"/>
    <mergeCell ref="B70:D70"/>
  </mergeCells>
  <dataValidations count="23">
    <dataValidation allowBlank="1" showDropDown="1" showInputMessage="1" showErrorMessage="1" sqref="B65:D65" xr:uid="{0988F03C-4FEB-4BCF-BE0C-836471352E41}"/>
    <dataValidation type="list" allowBlank="1" showDropDown="1" showInputMessage="1" showErrorMessage="1" errorTitle="Angiv maks 14 uger." error="Angiv maks 14 uger." sqref="F74" xr:uid="{FAC49CED-6334-437E-8E79-3B35D116FC53}">
      <formula1>$U$74:$U$87</formula1>
    </dataValidation>
    <dataValidation type="custom" allowBlank="1" showInputMessage="1" showErrorMessage="1" sqref="P45" xr:uid="{59DFFA11-71BC-4FD1-BCF6-148BD260595A}">
      <formula1>IF(C43="Mor",20,2)</formula1>
    </dataValidation>
    <dataValidation type="date" operator="greaterThanOrEqual" allowBlank="1" showInputMessage="1" showErrorMessage="1" errorTitle="Skal skrives som dd-mm-åå" error="Indtast fødselsdato der er senere end den 01-08-2022." sqref="D22" xr:uid="{7A34A49A-6258-4D10-A49F-D084B9154A60}">
      <formula1>44775</formula1>
    </dataValidation>
    <dataValidation type="list" allowBlank="1" showInputMessage="1" showErrorMessage="1" sqref="E25:M25" xr:uid="{13FEC16A-6050-44C5-B010-4A5F555F98A1}">
      <formula1>$S$16:$S$19</formula1>
    </dataValidation>
    <dataValidation allowBlank="1" showInputMessage="1" showErrorMessage="1" prompt="Indtast dato adskilt af bindestreger. Fx 02-08-2022" sqref="K47 K65 K74 K70" xr:uid="{67B2BCC6-3554-41F9-B82A-292AFAC6FC5B}"/>
    <dataValidation type="whole" allowBlank="1" showInputMessage="1" showErrorMessage="1" error="Maksimum 6 dage._x000a_Alt over 6 dage skal skrives som hele uger" prompt="Alt over 6 dage skal angives som hele uger." sqref="H45 H47 H49" xr:uid="{4E7CE992-0F8F-4E13-930D-E2A35C70D86B}">
      <formula1>0</formula1>
      <formula2>6</formula2>
    </dataValidation>
    <dataValidation allowBlank="1" showInputMessage="1" showErrorMessage="1" prompt="Alt over 6 dage skal angives som hele uger." sqref="H65 H74 H70" xr:uid="{CD21C2E5-8FFC-4D28-AE84-DFCDD781AEEE}"/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70" xr:uid="{8AD97FF4-AFEE-4A29-B8F8-C407B6A1DE7D}">
      <formula1>IF(AND(C48="Mor",F54=2),F70&lt;=11,F70&lt;=13)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52" xr:uid="{5A44E487-059F-4D15-8C1A-22820F21F6AC}">
      <formula1>D22</formula1>
    </dataValidation>
    <dataValidation type="custom" allowBlank="1" showInputMessage="1" showErrorMessage="1" errorTitle="Angiv færre antal uger." error="Hvis Medmor: 8 uger" sqref="F49" xr:uid="{E1FFDE14-82D3-4F1B-BE9D-BCADEFC37D36}">
      <formula1>IF(C43="Mor",F49&lt;=2,F49&lt;=8)</formula1>
    </dataValidation>
    <dataValidation type="custom" allowBlank="1" showInputMessage="1" showErrorMessage="1" errorTitle="Angiv færre antal uger." error="Hvis Medmor:_x000a_- 7 uger hvis barnet er født før 1.4.2024_x000a_- 10 uger hvis barnet er født fra 1.4.2024" sqref="F47" xr:uid="{8957570C-DAF8-47D1-AD6E-F1B15E6FADEB}">
      <formula1>IF(C43="Medmor",F47&lt;=P47,F47&lt;=P47)</formula1>
    </dataValidation>
    <dataValidation type="list" allowBlank="1" showDropDown="1" showInputMessage="1" showErrorMessage="1" sqref="C43:E43" xr:uid="{A283665A-D26B-4C96-AA31-458CBF1C910E}">
      <formula1>$S$9:$S$10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4:K55" xr:uid="{AC89F441-43FD-41EC-9A58-4FCA2208CA68}">
      <formula1>G1048471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3" xr:uid="{DF4E764A-1502-4DD1-953C-F587B6888B8C}">
      <formula1>G1048471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6" xr:uid="{2F8CB6D6-B29D-40B8-BC48-AB2CE116DED3}">
      <formula1>G1048471</formula1>
    </dataValidation>
    <dataValidation type="whole" allowBlank="1" showInputMessage="1" showErrorMessage="1" errorTitle="Max. antal uge er 6" error="Max. antal uge er 6" sqref="F48 F50:F51" xr:uid="{7A1924AA-F6A2-4DC2-8AD3-2036F012A57B}">
      <formula1>0</formula1>
      <formula2>C48</formula2>
    </dataValidation>
    <dataValidation type="whole" allowBlank="1" showInputMessage="1" showErrorMessage="1" error="Maksimum 6 dage._x000a_Alt over 6 dage skal skrives som hele uger" prompt="Alt over 6 dage skal skrives som hele uger" sqref="H48 H50:H51" xr:uid="{1FACEC3C-B313-42F5-B0E8-E66760FAE223}">
      <formula1>0</formula1>
      <formula2>6</formula2>
    </dataValidation>
    <dataValidation type="custom" allowBlank="1" showInputMessage="1" showErrorMessage="1" errorTitle="Angiv færre antal uger." error="Hvis Medmor: 2 uger" sqref="F45" xr:uid="{C0623B8A-CDE6-4F0C-8060-ED79AFFC046F}">
      <formula1>IF(C43="Medmor",F45&lt;=2,F45&lt;=0)</formula1>
    </dataValidation>
    <dataValidation allowBlank="1" showInputMessage="1" showErrorMessage="1" errorTitle="Skal skrives som dd-mm-åå" sqref="E22:G22" xr:uid="{B758EB02-C842-4BFA-B706-0B6FB2C0A55E}"/>
    <dataValidation showDropDown="1" showInputMessage="1" showErrorMessage="1" sqref="N18:N19 D18 J19" xr:uid="{13793E2B-CD85-4760-8637-14A96D1686FA}"/>
    <dataValidation type="list" allowBlank="1" showInputMessage="1" showErrorMessage="1" sqref="J15 J17 B86:D86 B66:D67" xr:uid="{AC1D0C7A-B442-4A20-B715-6F055CD523BE}">
      <formula1>#REF!</formula1>
    </dataValidation>
    <dataValidation type="list" allowBlank="1" showInputMessage="1" showErrorMessage="1" sqref="B79:D79 B81:D81 B83:D83" xr:uid="{B744F136-2574-4EFC-AFD8-4D705BCC7C33}">
      <formula1>$S$12:$S$14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90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15361" r:id="rId4"/>
      </mc:Fallback>
    </mc:AlternateContent>
    <mc:AlternateContent xmlns:mc="http://schemas.openxmlformats.org/markup-compatibility/2006">
      <mc:Choice Requires="x14">
        <oleObject progId="Visio.Drawing.15" shapeId="15362" r:id="rId6">
          <objectPr defaultSize="0" autoPict="0" r:id="rId7">
            <anchor moveWithCells="1">
              <from>
                <xdr:col>1</xdr:col>
                <xdr:colOff>295275</xdr:colOff>
                <xdr:row>29</xdr:row>
                <xdr:rowOff>371475</xdr:rowOff>
              </from>
              <to>
                <xdr:col>1</xdr:col>
                <xdr:colOff>1200150</xdr:colOff>
                <xdr:row>40</xdr:row>
                <xdr:rowOff>285750</xdr:rowOff>
              </to>
            </anchor>
          </objectPr>
        </oleObject>
      </mc:Choice>
      <mc:Fallback>
        <oleObject progId="Visio.Drawing.15" shapeId="15362" r:id="rId6"/>
      </mc:Fallback>
    </mc:AlternateContent>
    <mc:AlternateContent xmlns:mc="http://schemas.openxmlformats.org/markup-compatibility/2006">
      <mc:Choice Requires="x14">
        <oleObject progId="Visio.Drawing.15" shapeId="15363" r:id="rId8">
          <objectPr defaultSize="0" autoPict="0" r:id="rId9">
            <anchor moveWithCells="1">
              <from>
                <xdr:col>1</xdr:col>
                <xdr:colOff>390525</xdr:colOff>
                <xdr:row>59</xdr:row>
                <xdr:rowOff>66675</xdr:rowOff>
              </from>
              <to>
                <xdr:col>1</xdr:col>
                <xdr:colOff>1295400</xdr:colOff>
                <xdr:row>60</xdr:row>
                <xdr:rowOff>400050</xdr:rowOff>
              </to>
            </anchor>
          </objectPr>
        </oleObject>
      </mc:Choice>
      <mc:Fallback>
        <oleObject progId="Visio.Drawing.15" shapeId="15363" r:id="rId8"/>
      </mc:Fallback>
    </mc:AlternateContent>
    <mc:AlternateContent xmlns:mc="http://schemas.openxmlformats.org/markup-compatibility/2006">
      <mc:Choice Requires="x14">
        <oleObject progId="Visio.Drawing.15" shapeId="15364" r:id="rId10">
          <objectPr defaultSize="0" autoPict="0" r:id="rId11">
            <anchor moveWithCells="1">
              <from>
                <xdr:col>1</xdr:col>
                <xdr:colOff>295275</xdr:colOff>
                <xdr:row>84</xdr:row>
                <xdr:rowOff>200025</xdr:rowOff>
              </from>
              <to>
                <xdr:col>1</xdr:col>
                <xdr:colOff>1200150</xdr:colOff>
                <xdr:row>84</xdr:row>
                <xdr:rowOff>1047750</xdr:rowOff>
              </to>
            </anchor>
          </objectPr>
        </oleObject>
      </mc:Choice>
      <mc:Fallback>
        <oleObject progId="Visio.Drawing.15" shapeId="15364" r:id="rId10"/>
      </mc:Fallback>
    </mc:AlternateContent>
    <mc:AlternateContent xmlns:mc="http://schemas.openxmlformats.org/markup-compatibility/2006">
      <mc:Choice Requires="x14">
        <oleObject progId="Visio.Drawing.15" shapeId="15365" r:id="rId12">
          <objectPr defaultSize="0" autoPict="0" r:id="rId11">
            <anchor moveWithCells="1">
              <from>
                <xdr:col>1</xdr:col>
                <xdr:colOff>171450</xdr:colOff>
                <xdr:row>92</xdr:row>
                <xdr:rowOff>38100</xdr:rowOff>
              </from>
              <to>
                <xdr:col>1</xdr:col>
                <xdr:colOff>1076325</xdr:colOff>
                <xdr:row>93</xdr:row>
                <xdr:rowOff>800100</xdr:rowOff>
              </to>
            </anchor>
          </objectPr>
        </oleObject>
      </mc:Choice>
      <mc:Fallback>
        <oleObject progId="Visio.Drawing.15" shapeId="15365" r:id="rId12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4C9CC5-DB26-47B6-BB22-02DD6189989B}">
          <x14:formula1>
            <xm:f>' område niveau 3'!$D$22:$D$86</xm:f>
          </x14:formula1>
          <xm:sqref>D16:J16</xm:sqref>
        </x14:dataValidation>
        <x14:dataValidation type="list" allowBlank="1" showInputMessage="1" showErrorMessage="1" xr:uid="{70769EB5-88B1-4877-9210-FEFDF3A27E0C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E0882-B115-4DB1-ACCA-FF30A6816464}">
  <sheetPr>
    <tabColor rgb="FFFFFF00"/>
  </sheetPr>
  <dimension ref="B2:V116"/>
  <sheetViews>
    <sheetView showGridLines="0" showRowColHeaders="0" zoomScale="85" zoomScaleNormal="85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6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28515625" customWidth="1"/>
    <col min="15" max="15" width="11.42578125" hidden="1" customWidth="1"/>
    <col min="16" max="18" width="10.42578125" hidden="1" customWidth="1"/>
    <col min="19" max="19" width="16.42578125" hidden="1" customWidth="1"/>
    <col min="20" max="21" width="10.42578125" hidden="1" customWidth="1"/>
    <col min="22" max="22" width="17.140625" hidden="1" customWidth="1"/>
    <col min="23" max="28" width="9.140625" customWidth="1"/>
  </cols>
  <sheetData>
    <row r="2" spans="2:21" ht="8.65" customHeight="1" x14ac:dyDescent="0.2">
      <c r="B2" s="34"/>
      <c r="C2" s="35"/>
      <c r="D2" s="219"/>
      <c r="E2" s="219"/>
      <c r="F2" s="219"/>
      <c r="G2" s="219"/>
      <c r="H2" s="219"/>
      <c r="I2" s="219"/>
      <c r="J2" s="219"/>
      <c r="K2" s="36"/>
      <c r="L2" s="36"/>
      <c r="M2" s="36"/>
      <c r="N2" s="37"/>
    </row>
    <row r="3" spans="2:21" ht="13.15" customHeight="1" x14ac:dyDescent="0.2">
      <c r="B3" s="220" t="s">
        <v>262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39"/>
    </row>
    <row r="4" spans="2:21" ht="17.25" customHeight="1" x14ac:dyDescent="0.2"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39"/>
    </row>
    <row r="5" spans="2:21" ht="44.65" customHeight="1" x14ac:dyDescent="0.2">
      <c r="B5" s="133"/>
      <c r="C5" s="134"/>
      <c r="D5" s="222" t="s">
        <v>169</v>
      </c>
      <c r="E5" s="222"/>
      <c r="F5" s="222"/>
      <c r="G5" s="222"/>
      <c r="H5" s="222"/>
      <c r="I5" s="222"/>
      <c r="J5" s="222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">
        <v>267</v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 t="s">
        <v>257</v>
      </c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/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23"/>
      <c r="E14" s="223"/>
      <c r="F14" s="223"/>
      <c r="G14" s="223"/>
      <c r="H14" s="223"/>
      <c r="I14" s="223"/>
      <c r="J14" s="223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23"/>
      <c r="E16" s="223"/>
      <c r="F16" s="223"/>
      <c r="G16" s="223"/>
      <c r="H16" s="223"/>
      <c r="I16" s="223"/>
      <c r="J16" s="223"/>
      <c r="K16" s="9"/>
      <c r="L16" s="9"/>
      <c r="M16" s="9"/>
      <c r="N16" s="7"/>
      <c r="S16" s="63"/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/>
    </row>
    <row r="18" spans="2:19" ht="18" customHeight="1" x14ac:dyDescent="0.2">
      <c r="B18" s="8" t="s">
        <v>14</v>
      </c>
      <c r="C18" s="9"/>
      <c r="D18" s="223"/>
      <c r="E18" s="223"/>
      <c r="F18" s="223"/>
      <c r="G18" s="223"/>
      <c r="H18" s="223"/>
      <c r="I18" s="223"/>
      <c r="J18" s="223"/>
      <c r="K18" s="9"/>
      <c r="L18" s="9"/>
      <c r="M18" s="9"/>
      <c r="N18" s="6"/>
      <c r="S18" s="3"/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/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/>
      <c r="P22" s="4">
        <v>46113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30.6" customHeight="1" x14ac:dyDescent="0.2">
      <c r="B25" s="68"/>
      <c r="C25" s="69"/>
      <c r="D25" s="224" t="s">
        <v>160</v>
      </c>
      <c r="E25" s="224"/>
      <c r="F25" s="224"/>
      <c r="G25" s="224"/>
      <c r="H25" s="224"/>
      <c r="I25" s="224"/>
      <c r="J25" s="224"/>
      <c r="K25" s="224"/>
      <c r="L25" s="224"/>
      <c r="M25" s="224"/>
      <c r="N25" s="225"/>
    </row>
    <row r="26" spans="2:19" ht="5.0999999999999996" customHeight="1" x14ac:dyDescent="0.2">
      <c r="B26" s="70"/>
      <c r="C26" s="71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7"/>
    </row>
    <row r="27" spans="2:19" ht="64.150000000000006" customHeight="1" x14ac:dyDescent="0.2">
      <c r="B27" s="72"/>
      <c r="C27" s="73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9"/>
    </row>
    <row r="28" spans="2:19" ht="5.0999999999999996" customHeight="1" x14ac:dyDescent="0.2">
      <c r="B28" s="274"/>
      <c r="C28" s="275"/>
      <c r="D28" s="275"/>
      <c r="E28" s="275"/>
      <c r="F28" s="275"/>
      <c r="G28" s="275"/>
      <c r="H28" s="275"/>
      <c r="I28" s="275"/>
      <c r="J28" s="275"/>
      <c r="K28" s="275"/>
      <c r="L28" s="275"/>
      <c r="M28" s="275"/>
      <c r="N28" s="275"/>
    </row>
    <row r="29" spans="2:19" ht="18" customHeight="1" x14ac:dyDescent="0.2">
      <c r="B29" s="144" t="s">
        <v>27</v>
      </c>
      <c r="C29" s="232" t="str">
        <f>S7</f>
        <v>Soloforældre Mor</v>
      </c>
      <c r="D29" s="232"/>
      <c r="E29" s="232"/>
      <c r="F29" s="233" t="s">
        <v>170</v>
      </c>
      <c r="G29" s="233"/>
      <c r="H29" s="233"/>
      <c r="I29" s="233"/>
      <c r="J29" s="233"/>
      <c r="K29" s="233"/>
      <c r="L29" s="233"/>
      <c r="M29" s="233"/>
      <c r="N29" s="234"/>
      <c r="S29" t="s">
        <v>174</v>
      </c>
    </row>
    <row r="30" spans="2:19" ht="5.0999999999999996" customHeight="1" x14ac:dyDescent="0.2"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74"/>
    </row>
    <row r="31" spans="2:19" ht="19.5" customHeight="1" x14ac:dyDescent="0.2">
      <c r="B31" s="75" t="s">
        <v>28</v>
      </c>
      <c r="C31" s="76">
        <f>P31</f>
        <v>36</v>
      </c>
      <c r="D31" s="77" t="s">
        <v>154</v>
      </c>
      <c r="E31" s="77"/>
      <c r="F31" s="145"/>
      <c r="G31" s="77" t="s">
        <v>29</v>
      </c>
      <c r="H31" s="145"/>
      <c r="I31" s="77" t="s">
        <v>19</v>
      </c>
      <c r="J31" s="78" t="s">
        <v>17</v>
      </c>
      <c r="K31" s="205" t="str">
        <f>S31</f>
        <v/>
      </c>
      <c r="L31" s="78" t="s">
        <v>18</v>
      </c>
      <c r="M31" s="136" t="str">
        <f>IF(F31&lt;&gt;"",SUM(K31+F31*7+H31-1+S38+S40+S42),"")</f>
        <v/>
      </c>
      <c r="N31" s="74"/>
      <c r="O31" s="136" t="str">
        <f>M31</f>
        <v/>
      </c>
      <c r="P31">
        <f>IF(D22&gt;=P22,Q31,R31)</f>
        <v>36</v>
      </c>
      <c r="Q31">
        <v>38</v>
      </c>
      <c r="R31">
        <v>36</v>
      </c>
      <c r="S31" s="4" t="str">
        <f>IF(AND(D22&lt;&gt;"",F31&lt;&gt;""),D22+1,"")</f>
        <v/>
      </c>
    </row>
    <row r="32" spans="2:19" ht="3.75" hidden="1" customHeight="1" x14ac:dyDescent="0.2">
      <c r="B32" s="79"/>
      <c r="C32" s="9"/>
      <c r="D32" s="9"/>
      <c r="E32" s="9"/>
      <c r="F32" s="80"/>
      <c r="G32" s="9"/>
      <c r="H32" s="81"/>
      <c r="I32" s="82"/>
      <c r="J32" s="83"/>
      <c r="K32" s="84"/>
      <c r="L32" s="85"/>
      <c r="M32" s="86"/>
      <c r="N32" s="10"/>
    </row>
    <row r="33" spans="2:19" ht="10.15" hidden="1" customHeight="1" x14ac:dyDescent="0.2">
      <c r="B33" s="87"/>
      <c r="C33" s="76" t="str">
        <f>IF(C29="Far/medmor",P33,IF(C29="Mor","4",""))</f>
        <v/>
      </c>
      <c r="D33" s="77"/>
      <c r="E33" s="77"/>
      <c r="F33" s="186"/>
      <c r="G33" s="77"/>
      <c r="H33" s="186"/>
      <c r="I33" s="88"/>
      <c r="J33" s="78"/>
      <c r="K33" s="190" t="str">
        <f>IF(F33&lt;&gt;"",O31+1,"")</f>
        <v/>
      </c>
      <c r="L33" s="78"/>
      <c r="M33" s="191" t="str">
        <f>IF(F33&lt;&gt;"",K33+F33*7+H33-1,"")</f>
        <v/>
      </c>
      <c r="N33" s="89"/>
      <c r="O33" s="136" t="str">
        <f>IF(M33="",O31,M33)</f>
        <v/>
      </c>
      <c r="P33">
        <f>IF(D22&gt;=O22,Q33,R33)</f>
        <v>36</v>
      </c>
      <c r="Q33">
        <v>36</v>
      </c>
      <c r="R33">
        <v>26</v>
      </c>
      <c r="S33" s="4"/>
    </row>
    <row r="34" spans="2:19" ht="4.9000000000000004" hidden="1" customHeight="1" x14ac:dyDescent="0.2">
      <c r="B34" s="75"/>
      <c r="C34" s="90"/>
      <c r="D34" s="9"/>
      <c r="E34" s="77"/>
      <c r="F34" s="91"/>
      <c r="G34" s="77"/>
      <c r="H34" s="146"/>
      <c r="I34" s="88"/>
      <c r="J34" s="78"/>
      <c r="K34" s="77"/>
      <c r="L34" s="78"/>
      <c r="M34" s="77"/>
      <c r="N34" s="89"/>
      <c r="O34" s="136"/>
    </row>
    <row r="35" spans="2:19" ht="8.25" hidden="1" customHeight="1" x14ac:dyDescent="0.2">
      <c r="B35" s="75"/>
      <c r="C35" s="76" t="str">
        <f>IF(C29="Far/medmor","6",IF(C29="Mor","2",""))</f>
        <v/>
      </c>
      <c r="D35" s="77"/>
      <c r="E35" s="77"/>
      <c r="F35" s="186"/>
      <c r="G35" s="77"/>
      <c r="H35" s="186"/>
      <c r="I35" s="88"/>
      <c r="J35" s="78"/>
      <c r="K35" s="190" t="str">
        <f>IF(F35&lt;&gt;"",O33+1,"")</f>
        <v/>
      </c>
      <c r="L35" s="78"/>
      <c r="M35" s="191" t="str">
        <f>IF(F35&lt;&gt;"",K35+F35*7+H35-1,"")</f>
        <v/>
      </c>
      <c r="N35" s="89"/>
      <c r="O35" s="136" t="str">
        <f t="shared" ref="O35" si="0">IF(M35="",O33,M35)</f>
        <v/>
      </c>
      <c r="S35">
        <f>F35</f>
        <v>0</v>
      </c>
    </row>
    <row r="36" spans="2:19" ht="2.4500000000000002" customHeight="1" x14ac:dyDescent="0.2">
      <c r="B36" s="75"/>
      <c r="C36" s="9"/>
      <c r="D36" s="9"/>
      <c r="E36" s="77"/>
      <c r="F36" s="9"/>
      <c r="G36" s="77"/>
      <c r="H36" s="77"/>
      <c r="I36" s="88"/>
      <c r="J36" s="78"/>
      <c r="K36" s="77"/>
      <c r="L36" s="78"/>
      <c r="M36" s="84"/>
      <c r="N36" s="89"/>
    </row>
    <row r="37" spans="2:19" ht="6.6" customHeight="1" x14ac:dyDescent="0.2">
      <c r="B37" s="93"/>
      <c r="C37" s="94"/>
      <c r="D37" s="94"/>
      <c r="E37" s="94"/>
      <c r="F37" s="9"/>
      <c r="G37" s="77"/>
      <c r="H37" s="77"/>
      <c r="I37" s="88"/>
      <c r="J37" s="78"/>
      <c r="K37" s="77"/>
      <c r="L37" s="78"/>
      <c r="M37" s="77"/>
      <c r="N37" s="31"/>
    </row>
    <row r="38" spans="2:19" ht="19.149999999999999" customHeight="1" x14ac:dyDescent="0.2">
      <c r="B38" s="235" t="s">
        <v>171</v>
      </c>
      <c r="C38" s="236"/>
      <c r="D38" s="236"/>
      <c r="E38" s="236"/>
      <c r="F38" s="236"/>
      <c r="G38" s="236"/>
      <c r="H38" s="236"/>
      <c r="I38" s="236"/>
      <c r="J38" s="90" t="s">
        <v>17</v>
      </c>
      <c r="K38" s="32"/>
      <c r="L38" s="90" t="s">
        <v>18</v>
      </c>
      <c r="M38" s="154"/>
      <c r="N38" s="31"/>
      <c r="S38">
        <f>IF(M38&gt;K38,M38-K38+1,IF(AND(K38&lt;&gt;"",K38=M38),1,0))</f>
        <v>0</v>
      </c>
    </row>
    <row r="39" spans="2:19" ht="3" customHeight="1" x14ac:dyDescent="0.2">
      <c r="B39" s="235"/>
      <c r="C39" s="236"/>
      <c r="D39" s="236"/>
      <c r="E39" s="236"/>
      <c r="F39" s="236"/>
      <c r="G39" s="236"/>
      <c r="H39" s="236"/>
      <c r="I39" s="236"/>
      <c r="J39" s="90"/>
      <c r="K39" s="146"/>
      <c r="L39" s="90"/>
      <c r="M39" s="77"/>
      <c r="N39" s="31"/>
      <c r="S39">
        <f>IF(M39&gt;K39,M39-K39+1,IF(AND(K39&lt;&gt;"",K39=M39),1,0))</f>
        <v>0</v>
      </c>
    </row>
    <row r="40" spans="2:19" ht="19.5" customHeight="1" x14ac:dyDescent="0.2">
      <c r="B40" s="235"/>
      <c r="C40" s="236"/>
      <c r="D40" s="236"/>
      <c r="E40" s="236"/>
      <c r="F40" s="236"/>
      <c r="G40" s="236"/>
      <c r="H40" s="236"/>
      <c r="I40" s="236"/>
      <c r="J40" s="90" t="s">
        <v>17</v>
      </c>
      <c r="K40" s="32"/>
      <c r="L40" s="90" t="s">
        <v>18</v>
      </c>
      <c r="M40" s="154"/>
      <c r="N40" s="31"/>
      <c r="S40">
        <f>IF(M40&gt;K40,M40-K40+1,IF(AND(K40&lt;&gt;"",K40=M40),1,0))</f>
        <v>0</v>
      </c>
    </row>
    <row r="41" spans="2:19" ht="3" customHeight="1" x14ac:dyDescent="0.2">
      <c r="B41" s="235"/>
      <c r="C41" s="236"/>
      <c r="D41" s="236"/>
      <c r="E41" s="236"/>
      <c r="F41" s="236"/>
      <c r="G41" s="236"/>
      <c r="H41" s="236"/>
      <c r="I41" s="236"/>
      <c r="J41" s="90"/>
      <c r="K41" s="146"/>
      <c r="L41" s="90"/>
      <c r="M41" s="77"/>
      <c r="N41" s="31"/>
      <c r="S41">
        <f>IF(M41&gt;K41,M41-K41+1,IF(AND(K41&lt;&gt;"",K41=M41),1,0))</f>
        <v>0</v>
      </c>
    </row>
    <row r="42" spans="2:19" ht="19.5" customHeight="1" x14ac:dyDescent="0.2">
      <c r="B42" s="235"/>
      <c r="C42" s="236"/>
      <c r="D42" s="236"/>
      <c r="E42" s="236"/>
      <c r="F42" s="236"/>
      <c r="G42" s="236"/>
      <c r="H42" s="236"/>
      <c r="I42" s="236"/>
      <c r="J42" s="90" t="s">
        <v>17</v>
      </c>
      <c r="K42" s="32"/>
      <c r="L42" s="90" t="s">
        <v>18</v>
      </c>
      <c r="M42" s="154"/>
      <c r="N42" s="31"/>
      <c r="S42">
        <f>IF(M42&gt;K42,M42-K42+1,IF(AND(K42&lt;&gt;"",K42=M42),1,0))</f>
        <v>0</v>
      </c>
    </row>
    <row r="43" spans="2:19" ht="5.25" customHeight="1" x14ac:dyDescent="0.2"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2"/>
    </row>
    <row r="44" spans="2:19" ht="6" customHeight="1" x14ac:dyDescent="0.2">
      <c r="B44" s="95"/>
      <c r="N44" s="96"/>
    </row>
    <row r="45" spans="2:19" ht="64.5" customHeight="1" x14ac:dyDescent="0.2">
      <c r="B45" s="97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98"/>
    </row>
    <row r="46" spans="2:19" ht="30.6" customHeight="1" x14ac:dyDescent="0.2">
      <c r="B46" s="10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102"/>
    </row>
    <row r="47" spans="2:19" ht="5.0999999999999996" customHeight="1" x14ac:dyDescent="0.2">
      <c r="B47" s="276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77"/>
    </row>
    <row r="48" spans="2:19" ht="18" customHeight="1" x14ac:dyDescent="0.2">
      <c r="B48" s="240" t="s">
        <v>157</v>
      </c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42"/>
    </row>
    <row r="49" spans="2:20" ht="5.25" customHeight="1" x14ac:dyDescent="0.2"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74"/>
    </row>
    <row r="50" spans="2:20" ht="21" customHeight="1" x14ac:dyDescent="0.2">
      <c r="B50" s="272" t="s">
        <v>260</v>
      </c>
      <c r="C50" s="273"/>
      <c r="D50" s="273"/>
      <c r="E50" s="9"/>
      <c r="F50" s="145"/>
      <c r="G50" s="77" t="s">
        <v>29</v>
      </c>
      <c r="H50" s="33"/>
      <c r="I50" s="77" t="s">
        <v>19</v>
      </c>
      <c r="J50" s="9" t="s">
        <v>17</v>
      </c>
      <c r="K50" s="32" t="str">
        <f>IF(OR(F50&lt;&gt;"",H50&lt;&gt;""),O35+1,"")</f>
        <v/>
      </c>
      <c r="L50" s="9" t="s">
        <v>18</v>
      </c>
      <c r="M50" s="136" t="str">
        <f>IF(OR(F50&lt;&gt;"",H50&lt;&gt;""),K50+F50*7+H50-1,"")</f>
        <v/>
      </c>
      <c r="N50" s="74"/>
      <c r="P50" s="152" t="str">
        <f>IF(M50&lt;&gt;"",M50,O35)</f>
        <v/>
      </c>
      <c r="S50" s="137" t="e">
        <f>M35+1</f>
        <v>#VALUE!</v>
      </c>
    </row>
    <row r="51" spans="2:20" ht="4.1500000000000004" customHeight="1" x14ac:dyDescent="0.2">
      <c r="B51" s="103"/>
      <c r="C51" s="104"/>
      <c r="D51" s="104"/>
      <c r="E51" s="105"/>
      <c r="F51" s="106"/>
      <c r="G51" s="107"/>
      <c r="H51" s="67"/>
      <c r="I51" s="107"/>
      <c r="J51" s="105"/>
      <c r="K51" s="108"/>
      <c r="L51" s="105"/>
      <c r="M51" s="108"/>
      <c r="N51" s="109"/>
      <c r="P51" s="153"/>
    </row>
    <row r="52" spans="2:20" ht="4.1500000000000004" customHeight="1" x14ac:dyDescent="0.2">
      <c r="B52" s="112"/>
      <c r="C52" s="112"/>
      <c r="D52" s="112"/>
      <c r="E52" s="9"/>
      <c r="F52" s="113"/>
      <c r="G52" s="77"/>
      <c r="H52" s="114"/>
      <c r="I52" s="77"/>
      <c r="J52" s="9"/>
      <c r="K52" s="115"/>
      <c r="L52" s="9"/>
      <c r="M52" s="115"/>
      <c r="N52" s="9"/>
      <c r="P52" s="153"/>
    </row>
    <row r="53" spans="2:20" ht="18" customHeight="1" x14ac:dyDescent="0.2">
      <c r="B53" s="240" t="s">
        <v>180</v>
      </c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2"/>
      <c r="P53" s="153"/>
      <c r="S53" s="4" t="str">
        <f>IF(AND(F55&lt;&gt;"",M47&lt;&gt;""),M47+1,"")</f>
        <v/>
      </c>
    </row>
    <row r="54" spans="2:20" ht="6.75" customHeight="1" x14ac:dyDescent="0.2">
      <c r="B54" s="243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5"/>
      <c r="P54" s="153"/>
      <c r="S54" s="137">
        <f>M47</f>
        <v>0</v>
      </c>
    </row>
    <row r="55" spans="2:20" ht="20.45" customHeight="1" x14ac:dyDescent="0.2">
      <c r="B55" s="246" t="s">
        <v>259</v>
      </c>
      <c r="C55" s="247"/>
      <c r="D55" s="247"/>
      <c r="E55" s="105"/>
      <c r="F55" s="148"/>
      <c r="G55" s="107" t="s">
        <v>29</v>
      </c>
      <c r="H55" s="149"/>
      <c r="I55" s="107" t="s">
        <v>19</v>
      </c>
      <c r="J55" s="105" t="s">
        <v>17</v>
      </c>
      <c r="K55" s="150" t="str">
        <f>IF(OR(F55&lt;&gt;"",H55&lt;&gt;""),P50+1,"")</f>
        <v/>
      </c>
      <c r="L55" s="105" t="s">
        <v>18</v>
      </c>
      <c r="M55" s="151" t="str">
        <f>IF(OR(F55&lt;&gt;"",H55&lt;&gt;""),K55+F55*7+H55-1,"")</f>
        <v/>
      </c>
      <c r="N55" s="109"/>
      <c r="P55" s="152" t="str">
        <f>IF(M55&lt;&gt;"",M55,P50)</f>
        <v/>
      </c>
      <c r="S55">
        <v>8</v>
      </c>
    </row>
    <row r="56" spans="2:20" ht="5.25" customHeight="1" x14ac:dyDescent="0.2">
      <c r="B56" s="66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2"/>
      <c r="P56" s="153"/>
    </row>
    <row r="57" spans="2:20" ht="18" customHeight="1" x14ac:dyDescent="0.2">
      <c r="B57" s="240" t="s">
        <v>177</v>
      </c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42"/>
      <c r="P57" s="153"/>
      <c r="S57" s="4" t="str">
        <f>IF(AND(F59&lt;&gt;"",M50&lt;&gt;""),M50+1,"")</f>
        <v/>
      </c>
    </row>
    <row r="58" spans="2:20" ht="6.75" customHeight="1" x14ac:dyDescent="0.2">
      <c r="B58" s="243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5"/>
      <c r="P58" s="153"/>
      <c r="S58" s="137" t="str">
        <f>M50</f>
        <v/>
      </c>
    </row>
    <row r="59" spans="2:20" ht="20.45" customHeight="1" x14ac:dyDescent="0.2">
      <c r="B59" s="243" t="s">
        <v>328</v>
      </c>
      <c r="C59" s="244"/>
      <c r="D59" s="244"/>
      <c r="E59" s="9"/>
      <c r="F59" s="145"/>
      <c r="G59" s="77" t="s">
        <v>176</v>
      </c>
      <c r="H59" s="9"/>
      <c r="I59" s="77"/>
      <c r="J59" s="9" t="s">
        <v>17</v>
      </c>
      <c r="K59" s="32" t="str">
        <f>IF(F59&lt;&gt;"",P55+1,"")</f>
        <v/>
      </c>
      <c r="L59" s="9" t="s">
        <v>18</v>
      </c>
      <c r="M59" s="136" t="str">
        <f>IF(AND(F59&lt;&gt;"",K59&lt;&gt;""),K59+F59*7+H59-1,"")</f>
        <v/>
      </c>
      <c r="N59" s="74"/>
      <c r="P59" s="152" t="str">
        <f>IF(M59&lt;&gt;"",M59,P55)</f>
        <v/>
      </c>
      <c r="Q59">
        <v>1</v>
      </c>
      <c r="S59">
        <v>8</v>
      </c>
      <c r="T59">
        <v>1</v>
      </c>
    </row>
    <row r="60" spans="2:20" ht="6" customHeight="1" x14ac:dyDescent="0.2">
      <c r="B60" s="66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2"/>
      <c r="P60" s="153"/>
      <c r="S60">
        <v>14</v>
      </c>
      <c r="T60">
        <v>2</v>
      </c>
    </row>
    <row r="61" spans="2:20" ht="6" customHeight="1" x14ac:dyDescent="0.2">
      <c r="P61" s="153"/>
      <c r="T61">
        <v>3</v>
      </c>
    </row>
    <row r="62" spans="2:20" ht="14.45" customHeight="1" x14ac:dyDescent="0.2">
      <c r="B62" s="240" t="s">
        <v>156</v>
      </c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2"/>
      <c r="P62" s="153"/>
      <c r="Q62" s="3"/>
      <c r="R62" t="s">
        <v>19</v>
      </c>
      <c r="T62">
        <v>4</v>
      </c>
    </row>
    <row r="63" spans="2:20" ht="6.95" customHeight="1" x14ac:dyDescent="0.2">
      <c r="B63" s="123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124"/>
      <c r="P63" s="153"/>
      <c r="T63">
        <v>5</v>
      </c>
    </row>
    <row r="64" spans="2:20" ht="19.149999999999999" customHeight="1" x14ac:dyDescent="0.2">
      <c r="B64" s="248"/>
      <c r="C64" s="249"/>
      <c r="D64" s="249"/>
      <c r="E64" s="65" t="str">
        <f>IF(B64="forlænger forældreorlov uden løn","(8 eller 14 uger)","")</f>
        <v/>
      </c>
      <c r="F64" s="145"/>
      <c r="G64" s="77" t="s">
        <v>19</v>
      </c>
      <c r="H64" s="112"/>
      <c r="I64" s="112" t="str">
        <f>IF(G64="uger/og","dage","")</f>
        <v/>
      </c>
      <c r="J64" s="78" t="s">
        <v>17</v>
      </c>
      <c r="K64" s="32" t="str">
        <f>IF(F64&lt;&gt;"",WORKDAY(P59,Q59,$P$108:$V$116),"")</f>
        <v/>
      </c>
      <c r="L64" s="78" t="s">
        <v>18</v>
      </c>
      <c r="M64" s="136" t="str">
        <f>IF(F64&lt;&gt;"",R64,"")</f>
        <v/>
      </c>
      <c r="N64" s="74"/>
      <c r="O64" s="137"/>
      <c r="P64" s="152" t="str">
        <f>IF(M64&lt;&gt;"",M64,P59)</f>
        <v/>
      </c>
      <c r="Q64">
        <v>1</v>
      </c>
      <c r="R64" s="4" t="e">
        <f>WORKDAY(P59,F64,$P$108:$T$116)</f>
        <v>#VALUE!</v>
      </c>
      <c r="S64" s="4" t="str">
        <f>IF(OR(F64&lt;&gt;"",H64&lt;&gt;0),IF(S50&lt;&gt;"",M50+1,IF(M35&lt;&gt;"",M35+1,IF(M33&lt;&gt;"",M33+1,IF(M31&lt;&gt;"",M31+1,"")))),"")</f>
        <v/>
      </c>
      <c r="T64">
        <v>6</v>
      </c>
    </row>
    <row r="65" spans="2:20" ht="6" customHeight="1" x14ac:dyDescent="0.2">
      <c r="B65" s="123"/>
      <c r="C65" s="65"/>
      <c r="D65" s="65"/>
      <c r="E65" s="65"/>
      <c r="F65" s="65"/>
      <c r="G65" s="77"/>
      <c r="H65" s="112"/>
      <c r="I65" s="88"/>
      <c r="J65" s="78"/>
      <c r="K65" s="78"/>
      <c r="L65" s="78"/>
      <c r="M65" s="78"/>
      <c r="N65" s="74"/>
      <c r="P65" s="152"/>
      <c r="Q65" s="137"/>
      <c r="S65" s="4"/>
      <c r="T65">
        <v>7</v>
      </c>
    </row>
    <row r="66" spans="2:20" ht="19.149999999999999" customHeight="1" x14ac:dyDescent="0.2">
      <c r="B66" s="248"/>
      <c r="C66" s="249"/>
      <c r="D66" s="249"/>
      <c r="E66" s="65"/>
      <c r="F66" s="145"/>
      <c r="G66" s="77" t="s">
        <v>19</v>
      </c>
      <c r="H66" s="112"/>
      <c r="I66" s="112" t="str">
        <f>IF(G66="uger/og","dage","")</f>
        <v/>
      </c>
      <c r="J66" s="78" t="s">
        <v>17</v>
      </c>
      <c r="K66" s="32" t="str">
        <f>IF(F66&lt;&gt;"",WORKDAY(P64,Q59,$P$108:$V$116),"")</f>
        <v/>
      </c>
      <c r="L66" s="78" t="s">
        <v>18</v>
      </c>
      <c r="M66" s="136" t="str">
        <f>IF(F66&lt;&gt;"",R66,"")</f>
        <v/>
      </c>
      <c r="N66" s="74"/>
      <c r="O66" s="137"/>
      <c r="P66" s="152" t="str">
        <f>IF(M66&lt;&gt;"",M66,P59)</f>
        <v/>
      </c>
      <c r="Q66">
        <v>1</v>
      </c>
      <c r="R66" s="4" t="e">
        <f>WORKDAY(P64,F66,$P$108:$T$116)</f>
        <v>#VALUE!</v>
      </c>
      <c r="S66" s="4" t="str">
        <f>IF(AND(M64&lt;&gt;"",OR(F66&lt;&gt;"",H66&lt;&gt;"")),M64+1,"")</f>
        <v/>
      </c>
      <c r="T66">
        <v>8</v>
      </c>
    </row>
    <row r="67" spans="2:20" ht="5.25" customHeight="1" x14ac:dyDescent="0.2">
      <c r="B67" s="123"/>
      <c r="C67" s="65"/>
      <c r="D67" s="65"/>
      <c r="E67" s="65"/>
      <c r="F67" s="65"/>
      <c r="G67" s="77"/>
      <c r="H67" s="112"/>
      <c r="I67" s="88"/>
      <c r="J67" s="78"/>
      <c r="K67" s="78"/>
      <c r="L67" s="78"/>
      <c r="M67" s="78"/>
      <c r="N67" s="74"/>
      <c r="P67" s="4"/>
      <c r="Q67" s="137"/>
      <c r="R67" s="4"/>
      <c r="S67" s="4"/>
      <c r="T67">
        <v>9</v>
      </c>
    </row>
    <row r="68" spans="2:20" ht="19.149999999999999" customHeight="1" x14ac:dyDescent="0.2">
      <c r="B68" s="248"/>
      <c r="C68" s="249"/>
      <c r="D68" s="249"/>
      <c r="E68" s="65"/>
      <c r="F68" s="145"/>
      <c r="G68" s="77" t="s">
        <v>19</v>
      </c>
      <c r="H68" s="112"/>
      <c r="I68" s="112" t="str">
        <f>IF(G68="uger/og","dage","")</f>
        <v/>
      </c>
      <c r="J68" s="78" t="s">
        <v>17</v>
      </c>
      <c r="K68" s="32" t="str">
        <f>IF(F68&lt;&gt;"",WORKDAY(P66,Q59,$P$108:$T$116),"")</f>
        <v/>
      </c>
      <c r="L68" s="78" t="s">
        <v>18</v>
      </c>
      <c r="M68" s="136" t="str">
        <f>IF(F68&lt;&gt;"",R68,"")</f>
        <v/>
      </c>
      <c r="N68" s="74"/>
      <c r="O68" s="137"/>
      <c r="P68" s="4"/>
      <c r="Q68" s="137"/>
      <c r="R68" s="4" t="e">
        <f>WORKDAY(P66,F68,$P$108:$T$116)</f>
        <v>#VALUE!</v>
      </c>
      <c r="S68" s="4" t="str">
        <f>IF(F68&lt;&gt;"",IF(S59&lt;&gt;"",M59+1,IF(M40&lt;&gt;"",M40+1,IF(M38&lt;&gt;"",M38+1,IF(M36&lt;&gt;"",M36+1,"")))),"")</f>
        <v/>
      </c>
      <c r="T68">
        <v>10</v>
      </c>
    </row>
    <row r="69" spans="2:20" ht="6.95" customHeight="1" x14ac:dyDescent="0.2">
      <c r="B69" s="123"/>
      <c r="C69" s="65"/>
      <c r="D69" s="65"/>
      <c r="E69" s="65"/>
      <c r="F69" s="65"/>
      <c r="G69" s="77"/>
      <c r="H69" s="112"/>
      <c r="I69" s="88"/>
      <c r="J69" s="78"/>
      <c r="K69" s="78"/>
      <c r="L69" s="78"/>
      <c r="M69" s="78"/>
      <c r="N69" s="74"/>
      <c r="T69">
        <v>11</v>
      </c>
    </row>
    <row r="70" spans="2:20" ht="106.15" customHeight="1" x14ac:dyDescent="0.2">
      <c r="B70" s="263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5"/>
      <c r="T70">
        <v>12</v>
      </c>
    </row>
    <row r="71" spans="2:20" ht="4.1500000000000004" customHeight="1" x14ac:dyDescent="0.2">
      <c r="B71" s="87"/>
      <c r="C71" s="112"/>
      <c r="D71" s="112"/>
      <c r="E71" s="9"/>
      <c r="F71" s="113"/>
      <c r="G71" s="77"/>
      <c r="H71" s="114"/>
      <c r="I71" s="77"/>
      <c r="J71" s="9"/>
      <c r="K71" s="115"/>
      <c r="L71" s="9"/>
      <c r="M71" s="115"/>
      <c r="N71" s="74"/>
      <c r="T71">
        <v>13</v>
      </c>
    </row>
    <row r="72" spans="2:20" ht="19.149999999999999" customHeight="1" x14ac:dyDescent="0.2">
      <c r="B72" s="240" t="s">
        <v>159</v>
      </c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2"/>
      <c r="T72">
        <v>14</v>
      </c>
    </row>
    <row r="73" spans="2:20" ht="6" customHeight="1" x14ac:dyDescent="0.2">
      <c r="B73" s="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74"/>
    </row>
    <row r="74" spans="2:20" ht="19.149999999999999" customHeight="1" x14ac:dyDescent="0.2">
      <c r="B74" s="131" t="s">
        <v>164</v>
      </c>
      <c r="C74" s="117"/>
      <c r="D74" s="138"/>
      <c r="E74" s="116" t="s">
        <v>29</v>
      </c>
      <c r="F74" s="77"/>
      <c r="G74" s="138"/>
      <c r="H74" s="142" t="s">
        <v>19</v>
      </c>
      <c r="I74" s="77"/>
      <c r="J74" s="78"/>
      <c r="K74" s="77"/>
      <c r="L74" s="77"/>
      <c r="M74" s="77"/>
      <c r="N74" s="74"/>
    </row>
    <row r="75" spans="2:20" ht="6.6" customHeight="1" x14ac:dyDescent="0.2">
      <c r="B75" s="128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9"/>
    </row>
    <row r="76" spans="2:20" ht="4.1500000000000004" customHeight="1" x14ac:dyDescent="0.2"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0"/>
    </row>
    <row r="77" spans="2:20" ht="14.45" customHeight="1" x14ac:dyDescent="0.2"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</row>
    <row r="78" spans="2:20" ht="6.95" customHeight="1" x14ac:dyDescent="0.2"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</row>
    <row r="79" spans="2:20" ht="220.9" customHeight="1" x14ac:dyDescent="0.2"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</row>
    <row r="80" spans="2:20" ht="4.9000000000000004" customHeight="1" x14ac:dyDescent="0.2"/>
    <row r="81" spans="2:14" ht="18.600000000000001" customHeight="1" x14ac:dyDescent="0.2">
      <c r="B81" s="250" t="s">
        <v>158</v>
      </c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2"/>
    </row>
    <row r="82" spans="2:14" ht="6.95" customHeight="1" x14ac:dyDescent="0.2"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74"/>
    </row>
    <row r="83" spans="2:14" ht="22.15" customHeight="1" x14ac:dyDescent="0.2">
      <c r="B83" s="130" t="s">
        <v>165</v>
      </c>
      <c r="C83" s="77"/>
      <c r="D83" s="145"/>
      <c r="E83" s="143" t="s">
        <v>166</v>
      </c>
      <c r="F83" s="76" t="s">
        <v>17</v>
      </c>
      <c r="G83" s="32"/>
      <c r="H83" s="78"/>
      <c r="I83" s="132" t="s">
        <v>18</v>
      </c>
      <c r="J83" s="266"/>
      <c r="K83" s="266"/>
      <c r="L83" s="78"/>
      <c r="M83" s="129"/>
      <c r="N83" s="74"/>
    </row>
    <row r="84" spans="2:14" ht="5.45" customHeight="1" x14ac:dyDescent="0.2">
      <c r="B84" s="118"/>
      <c r="C84" s="67"/>
      <c r="D84" s="67"/>
      <c r="E84" s="67"/>
      <c r="F84" s="67"/>
      <c r="G84" s="67"/>
      <c r="H84" s="119"/>
      <c r="I84" s="119"/>
      <c r="J84" s="120"/>
      <c r="K84" s="121"/>
      <c r="L84" s="121"/>
      <c r="M84" s="121"/>
      <c r="N84" s="122"/>
    </row>
    <row r="85" spans="2:14" ht="4.9000000000000004" customHeight="1" x14ac:dyDescent="0.2"/>
    <row r="86" spans="2:14" ht="15.75" customHeight="1" x14ac:dyDescent="0.2">
      <c r="B86" s="237" t="s">
        <v>261</v>
      </c>
      <c r="C86" s="238"/>
      <c r="D86" s="238"/>
      <c r="E86" s="238"/>
      <c r="F86" s="238"/>
      <c r="G86" s="238"/>
      <c r="H86" s="238"/>
      <c r="I86" s="238"/>
      <c r="J86" s="238"/>
      <c r="K86" s="238"/>
      <c r="L86" s="238"/>
      <c r="M86" s="238"/>
      <c r="N86" s="125"/>
    </row>
    <row r="87" spans="2:14" ht="3.75" customHeight="1" x14ac:dyDescent="0.2">
      <c r="B87" s="126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31"/>
    </row>
    <row r="88" spans="2:14" ht="14.25" x14ac:dyDescent="0.2">
      <c r="B88" s="194" t="s">
        <v>268</v>
      </c>
      <c r="C88" s="77"/>
      <c r="D88" s="77"/>
      <c r="E88" s="127"/>
      <c r="F88" s="145"/>
      <c r="G88" s="77" t="s">
        <v>29</v>
      </c>
      <c r="H88" s="33"/>
      <c r="I88" s="77" t="s">
        <v>19</v>
      </c>
      <c r="J88" s="77"/>
      <c r="K88" s="114"/>
      <c r="L88" s="114"/>
      <c r="M88" s="114"/>
      <c r="N88" s="31"/>
    </row>
    <row r="89" spans="2:14" hidden="1" x14ac:dyDescent="0.2">
      <c r="B89" s="126"/>
      <c r="C89" s="114"/>
      <c r="D89" s="114"/>
      <c r="E89" s="114"/>
      <c r="F89" s="114"/>
      <c r="G89" s="114"/>
      <c r="H89" s="114"/>
      <c r="I89" s="77"/>
      <c r="J89" s="77"/>
      <c r="K89" s="114"/>
      <c r="L89" s="114"/>
      <c r="M89" s="114"/>
      <c r="N89" s="31"/>
    </row>
    <row r="90" spans="2:14" hidden="1" x14ac:dyDescent="0.2">
      <c r="B90" s="75"/>
      <c r="C90" s="77"/>
      <c r="D90" s="77"/>
      <c r="E90" s="114"/>
      <c r="F90" s="186"/>
      <c r="G90" s="77"/>
      <c r="H90" s="192"/>
      <c r="I90" s="77"/>
      <c r="J90" s="114"/>
      <c r="K90" s="114"/>
      <c r="L90" s="114"/>
      <c r="M90" s="114"/>
      <c r="N90" s="31"/>
    </row>
    <row r="91" spans="2:14" hidden="1" x14ac:dyDescent="0.2">
      <c r="B91" s="75"/>
      <c r="C91" s="77"/>
      <c r="D91" s="77"/>
      <c r="E91" s="114"/>
      <c r="F91" s="114"/>
      <c r="G91" s="114"/>
      <c r="H91" s="114"/>
      <c r="I91" s="114"/>
      <c r="J91" s="114"/>
      <c r="K91" s="114"/>
      <c r="L91" s="114"/>
      <c r="M91" s="114"/>
      <c r="N91" s="31"/>
    </row>
    <row r="92" spans="2:14" hidden="1" x14ac:dyDescent="0.2">
      <c r="B92" s="75"/>
      <c r="C92" s="77"/>
      <c r="D92" s="77"/>
      <c r="E92" s="114"/>
      <c r="F92" s="186"/>
      <c r="G92" s="77"/>
      <c r="H92" s="192"/>
      <c r="I92" s="77"/>
      <c r="J92" s="77"/>
      <c r="K92" s="82"/>
      <c r="L92" s="114"/>
      <c r="M92" s="114"/>
      <c r="N92" s="31"/>
    </row>
    <row r="93" spans="2:14" x14ac:dyDescent="0.2">
      <c r="B93" s="66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2"/>
    </row>
    <row r="94" spans="2:14" ht="4.9000000000000004" customHeight="1" x14ac:dyDescent="0.2"/>
    <row r="95" spans="2:14" ht="14.25" x14ac:dyDescent="0.2">
      <c r="B95" s="250" t="s">
        <v>167</v>
      </c>
      <c r="C95" s="251"/>
      <c r="D95" s="251"/>
      <c r="E95" s="251"/>
      <c r="F95" s="251"/>
      <c r="G95" s="251"/>
      <c r="H95" s="251"/>
      <c r="I95" s="251"/>
      <c r="J95" s="251"/>
      <c r="K95" s="251"/>
      <c r="L95" s="251"/>
      <c r="M95" s="251"/>
      <c r="N95" s="252"/>
    </row>
    <row r="96" spans="2:14" x14ac:dyDescent="0.2">
      <c r="B96" s="253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5"/>
    </row>
    <row r="97" spans="2:20" x14ac:dyDescent="0.2">
      <c r="B97" s="256"/>
      <c r="C97" s="257"/>
      <c r="D97" s="257"/>
      <c r="E97" s="257"/>
      <c r="F97" s="257"/>
      <c r="G97" s="257"/>
      <c r="H97" s="257"/>
      <c r="I97" s="257"/>
      <c r="J97" s="257"/>
      <c r="K97" s="257"/>
      <c r="L97" s="257"/>
      <c r="M97" s="257"/>
      <c r="N97" s="258"/>
    </row>
    <row r="98" spans="2:20" x14ac:dyDescent="0.2">
      <c r="B98" s="256"/>
      <c r="C98" s="257"/>
      <c r="D98" s="257"/>
      <c r="E98" s="257"/>
      <c r="F98" s="257"/>
      <c r="G98" s="257"/>
      <c r="H98" s="257"/>
      <c r="I98" s="257"/>
      <c r="J98" s="257"/>
      <c r="K98" s="257"/>
      <c r="L98" s="257"/>
      <c r="M98" s="257"/>
      <c r="N98" s="258"/>
    </row>
    <row r="99" spans="2:20" x14ac:dyDescent="0.2">
      <c r="B99" s="256"/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8"/>
    </row>
    <row r="100" spans="2:20" x14ac:dyDescent="0.2">
      <c r="B100" s="256"/>
      <c r="C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8"/>
    </row>
    <row r="101" spans="2:20" x14ac:dyDescent="0.2">
      <c r="B101" s="256"/>
      <c r="C101" s="257"/>
      <c r="D101" s="257"/>
      <c r="E101" s="257"/>
      <c r="F101" s="257"/>
      <c r="G101" s="257"/>
      <c r="H101" s="257"/>
      <c r="I101" s="257"/>
      <c r="J101" s="257"/>
      <c r="K101" s="257"/>
      <c r="L101" s="257"/>
      <c r="M101" s="257"/>
      <c r="N101" s="258"/>
    </row>
    <row r="102" spans="2:20" x14ac:dyDescent="0.2">
      <c r="B102" s="259"/>
      <c r="C102" s="260"/>
      <c r="D102" s="260"/>
      <c r="E102" s="260"/>
      <c r="F102" s="260"/>
      <c r="G102" s="260"/>
      <c r="H102" s="260"/>
      <c r="I102" s="260"/>
      <c r="J102" s="260"/>
      <c r="K102" s="260"/>
      <c r="L102" s="260"/>
      <c r="M102" s="260"/>
      <c r="N102" s="261"/>
    </row>
    <row r="103" spans="2:20" ht="4.1500000000000004" customHeight="1" x14ac:dyDescent="0.2"/>
    <row r="104" spans="2:20" ht="14.25" x14ac:dyDescent="0.2">
      <c r="B104" s="267" t="s">
        <v>198</v>
      </c>
      <c r="C104" s="267"/>
      <c r="D104" s="267"/>
      <c r="E104" s="267"/>
      <c r="F104" s="267"/>
      <c r="G104" s="267"/>
      <c r="H104" s="267"/>
      <c r="I104" s="267"/>
      <c r="J104" s="267"/>
      <c r="K104" s="267"/>
      <c r="L104" s="267"/>
      <c r="M104" s="267"/>
      <c r="N104" s="267"/>
    </row>
    <row r="105" spans="2:20" ht="14.25" x14ac:dyDescent="0.2">
      <c r="B105" s="267" t="s">
        <v>199</v>
      </c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</row>
    <row r="106" spans="2:20" ht="14.25" x14ac:dyDescent="0.2">
      <c r="B106" s="262" t="e">
        <f>VLOOKUP(D14,' område niveau 3'!A4:H20,5,FALSE)</f>
        <v>#N/A</v>
      </c>
      <c r="C106" s="262"/>
      <c r="D106" s="262"/>
      <c r="E106" s="262"/>
      <c r="F106" s="262"/>
      <c r="G106" s="262"/>
      <c r="H106" s="262"/>
      <c r="I106" s="262"/>
      <c r="J106" s="262"/>
      <c r="K106" s="262"/>
      <c r="L106" s="262"/>
      <c r="M106" s="141"/>
      <c r="N106" s="141"/>
      <c r="P106" s="3"/>
      <c r="Q106" s="3" t="s">
        <v>178</v>
      </c>
    </row>
    <row r="107" spans="2:20" x14ac:dyDescent="0.2">
      <c r="P107">
        <v>2023</v>
      </c>
      <c r="Q107">
        <v>2024</v>
      </c>
      <c r="R107">
        <v>2025</v>
      </c>
      <c r="S107">
        <v>2026</v>
      </c>
      <c r="T107">
        <v>2027</v>
      </c>
    </row>
    <row r="108" spans="2:20" x14ac:dyDescent="0.2">
      <c r="P108" s="4">
        <v>44927</v>
      </c>
      <c r="Q108" s="4">
        <v>45292</v>
      </c>
      <c r="R108" s="4">
        <v>45658</v>
      </c>
      <c r="S108" s="4">
        <v>46023</v>
      </c>
      <c r="T108" s="4">
        <v>46388</v>
      </c>
    </row>
    <row r="109" spans="2:20" x14ac:dyDescent="0.2">
      <c r="P109" s="4">
        <v>45022</v>
      </c>
      <c r="Q109" s="4">
        <v>45379</v>
      </c>
      <c r="R109" s="4">
        <v>45764</v>
      </c>
      <c r="S109" s="4">
        <v>46114</v>
      </c>
      <c r="T109" s="4">
        <v>46471</v>
      </c>
    </row>
    <row r="110" spans="2:20" x14ac:dyDescent="0.2">
      <c r="P110" s="4">
        <v>45023</v>
      </c>
      <c r="Q110" s="4">
        <v>45380</v>
      </c>
      <c r="R110" s="4">
        <v>45765</v>
      </c>
      <c r="S110" s="4">
        <v>46115</v>
      </c>
      <c r="T110" s="4">
        <v>46472</v>
      </c>
    </row>
    <row r="111" spans="2:20" x14ac:dyDescent="0.2">
      <c r="P111" s="4">
        <v>45026</v>
      </c>
      <c r="Q111" s="4">
        <v>45383</v>
      </c>
      <c r="R111" s="4">
        <v>45768</v>
      </c>
      <c r="S111" s="4">
        <v>46118</v>
      </c>
      <c r="T111" s="4">
        <v>46475</v>
      </c>
    </row>
    <row r="112" spans="2:20" x14ac:dyDescent="0.2">
      <c r="P112" s="4">
        <v>45051</v>
      </c>
      <c r="Q112" s="4">
        <v>45421</v>
      </c>
      <c r="R112" s="4">
        <v>45806</v>
      </c>
      <c r="S112" s="4">
        <v>46156</v>
      </c>
      <c r="T112" s="4">
        <v>46513</v>
      </c>
    </row>
    <row r="113" spans="16:21" x14ac:dyDescent="0.2">
      <c r="P113" s="4">
        <v>45064</v>
      </c>
      <c r="Q113" s="4">
        <v>45432</v>
      </c>
      <c r="R113" s="4">
        <v>45817</v>
      </c>
      <c r="S113" s="4">
        <v>46167</v>
      </c>
      <c r="T113" s="4">
        <v>46523</v>
      </c>
    </row>
    <row r="114" spans="16:21" x14ac:dyDescent="0.2">
      <c r="P114" s="4">
        <v>45075</v>
      </c>
      <c r="Q114" s="4">
        <v>45651</v>
      </c>
      <c r="R114" s="4">
        <v>46016</v>
      </c>
      <c r="S114" s="4">
        <v>46381</v>
      </c>
      <c r="U114" s="4"/>
    </row>
    <row r="115" spans="16:21" x14ac:dyDescent="0.2">
      <c r="P115" s="4">
        <v>45285</v>
      </c>
      <c r="Q115" s="4">
        <v>45652</v>
      </c>
      <c r="R115" s="4">
        <v>46017</v>
      </c>
      <c r="S115" s="4"/>
      <c r="U115" s="4"/>
    </row>
    <row r="116" spans="16:21" x14ac:dyDescent="0.2">
      <c r="P116" s="4">
        <v>45286</v>
      </c>
    </row>
  </sheetData>
  <sheetProtection algorithmName="SHA-512" hashValue="juAFykzvoUxNE0JYQLxL5E0C6zule4PBd/n4B4xE96vgIio2Es0xWDcaBfw8EgBfhHV78zKrOTYzPNBvV318NQ==" saltValue="xwusKnYrf4lRD4g/DdC/qw==" spinCount="100000" sheet="1" selectLockedCells="1"/>
  <mergeCells count="35">
    <mergeCell ref="D18:J18"/>
    <mergeCell ref="D2:J2"/>
    <mergeCell ref="B3:M4"/>
    <mergeCell ref="D5:J5"/>
    <mergeCell ref="D14:J14"/>
    <mergeCell ref="D16:J16"/>
    <mergeCell ref="B57:N57"/>
    <mergeCell ref="D25:N27"/>
    <mergeCell ref="B28:N28"/>
    <mergeCell ref="C29:E29"/>
    <mergeCell ref="F29:N29"/>
    <mergeCell ref="B38:I42"/>
    <mergeCell ref="B47:N47"/>
    <mergeCell ref="B48:N48"/>
    <mergeCell ref="B50:D50"/>
    <mergeCell ref="B53:N53"/>
    <mergeCell ref="B54:N54"/>
    <mergeCell ref="B55:D55"/>
    <mergeCell ref="B58:N58"/>
    <mergeCell ref="B59:D59"/>
    <mergeCell ref="B62:N62"/>
    <mergeCell ref="B64:D64"/>
    <mergeCell ref="B66:D66"/>
    <mergeCell ref="B68:D68"/>
    <mergeCell ref="B70:N70"/>
    <mergeCell ref="B72:N72"/>
    <mergeCell ref="B77:N79"/>
    <mergeCell ref="B81:N81"/>
    <mergeCell ref="B105:N105"/>
    <mergeCell ref="B106:L106"/>
    <mergeCell ref="J83:K83"/>
    <mergeCell ref="B86:M86"/>
    <mergeCell ref="B95:N95"/>
    <mergeCell ref="B96:N102"/>
    <mergeCell ref="B104:N104"/>
  </mergeCells>
  <dataValidations count="22">
    <dataValidation allowBlank="1" showDropDown="1" showInputMessage="1" showErrorMessage="1" sqref="B50:D50" xr:uid="{E2D59D2A-FF6A-4775-8966-4FC91FBF9D65}"/>
    <dataValidation type="list" allowBlank="1" showInputMessage="1" showErrorMessage="1" sqref="B64:D64 B66:D66 B68:D68" xr:uid="{0D37D774-DE30-4F1E-896E-C4376ED460FC}">
      <formula1>$S$12:$S$14</formula1>
    </dataValidation>
    <dataValidation type="list" allowBlank="1" showInputMessage="1" showErrorMessage="1" sqref="J15 J17 B71:D71 B51:D52" xr:uid="{72452E59-08E8-4A73-82FC-93C3DD55B075}">
      <formula1>#REF!</formula1>
    </dataValidation>
    <dataValidation showDropDown="1" showInputMessage="1" showErrorMessage="1" sqref="N18:N19 D18 J19" xr:uid="{6DBC0DA5-4F7C-47F0-8530-9869379C1D2C}"/>
    <dataValidation allowBlank="1" showInputMessage="1" showErrorMessage="1" errorTitle="Skal skrives som dd-mm-åå" sqref="E22:G22" xr:uid="{3721F97F-EAAE-4282-BA74-DFC0F69B6B21}"/>
    <dataValidation type="whole" allowBlank="1" showInputMessage="1" showErrorMessage="1" error="Maksimum 6 dage._x000a_Alt over 6 dage skal skrives som hele uger" prompt="Alt over 6 dage skal skrives som hele uger" sqref="H34 H36:H37" xr:uid="{59AC53E2-11E2-4CB6-AAE3-AC6D28BE8374}">
      <formula1>0</formula1>
      <formula2>6</formula2>
    </dataValidation>
    <dataValidation type="whole" allowBlank="1" showInputMessage="1" showErrorMessage="1" errorTitle="Max. antal uge er 6" error="Max. antal uge er 6" sqref="F34 F36:F37" xr:uid="{A847D000-4EB2-4E91-9CF9-FA9B90A6A79A}">
      <formula1>0</formula1>
      <formula2>C34</formula2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2" xr:uid="{CF7A844E-9A49-4368-8301-DDA2A2334A8D}">
      <formula1>G1048465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39" xr:uid="{A87CD02E-2754-4AA8-B733-27AFF5B76FE8}">
      <formula1>G1048465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0:K41" xr:uid="{063297C9-14E5-4487-BE64-F72287E31656}">
      <formula1>G1048465</formula1>
    </dataValidation>
    <dataValidation type="list" allowBlank="1" showDropDown="1" showInputMessage="1" showErrorMessage="1" sqref="C29:E29" xr:uid="{6B651561-4FDC-4AE9-9F96-CC697BA01417}">
      <formula1>$S$9:$S$10</formula1>
    </dataValidation>
    <dataValidation type="custom" allowBlank="1" showInputMessage="1" showErrorMessage="1" errorTitle="Angiv færre antal uger." error="Hvis Mor: max 4 uger" sqref="F33" xr:uid="{DAD9F180-8071-4031-94B7-80E35295A750}">
      <formula1>IF(C29="Mor",F33&lt;4)</formula1>
    </dataValidation>
    <dataValidation type="custom" allowBlank="1" showInputMessage="1" showErrorMessage="1" errorTitle="Angiv færre antal uger." error="Hvis Mor: max 2 uger_x000a_" sqref="F35" xr:uid="{52096DD2-686C-4D68-8303-7DB744573B78}">
      <formula1>IF(C29="Mor",F35&lt;2)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38" xr:uid="{758DDAD1-2F36-46AC-83E4-CC8A5FE08F30}">
      <formula1>D22</formula1>
    </dataValidation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55" xr:uid="{E8FF836A-F391-4133-A429-17232D749957}">
      <formula1>IF(AND(C34="Mor",F40=2),F55&lt;=11,F55&lt;=13)</formula1>
    </dataValidation>
    <dataValidation allowBlank="1" showInputMessage="1" showErrorMessage="1" prompt="Alt over 6 dage skal angives som hele uger." sqref="H50 H59 H55" xr:uid="{7E4844C8-CE03-400C-8515-28B76D342341}"/>
    <dataValidation type="whole" allowBlank="1" showInputMessage="1" showErrorMessage="1" error="Maksimum 6 dage._x000a_Alt over 6 dage skal skrives som hele uger" prompt="Alt over 6 dage skal angives som hele uger." sqref="H31 H33 H35" xr:uid="{0DB95211-3B0C-4557-8EBF-0F368D8A49DA}">
      <formula1>0</formula1>
      <formula2>6</formula2>
    </dataValidation>
    <dataValidation allowBlank="1" showInputMessage="1" showErrorMessage="1" prompt="Indtast dato adskilt af bindestreger. Fx 02-08-2022" sqref="K33 K50 K59 K55" xr:uid="{782115D2-0F1E-49EA-B5A9-E09C37D3A4BC}"/>
    <dataValidation type="date" operator="greaterThanOrEqual" allowBlank="1" showInputMessage="1" showErrorMessage="1" errorTitle="Skal skrives som dd-mm-åå" error="Indtast fødselsdato der er senere end den 01-08-2022." sqref="D22" xr:uid="{FF43BD11-9BCE-4F20-A1A2-26DFA1D4248C}">
      <formula1>44775</formula1>
    </dataValidation>
    <dataValidation type="custom" allowBlank="1" showInputMessage="1" showErrorMessage="1" sqref="P31" xr:uid="{A1F1AD95-A71B-4404-BB13-8ECCFA28C97E}">
      <formula1>IF(C29="Mor",20,2)</formula1>
    </dataValidation>
    <dataValidation type="list" allowBlank="1" showDropDown="1" showInputMessage="1" showErrorMessage="1" errorTitle="Angiv maks 14 uger." error="Angiv maks 14 uger." sqref="F59" xr:uid="{C6C5E1E0-BA27-43FF-80B1-915F814FDC61}">
      <formula1>$T$59:$T$72</formula1>
    </dataValidation>
    <dataValidation type="custom" allowBlank="1" showInputMessage="1" showErrorMessage="1" errorTitle="Angiv færre antal uger." error="36 uger hvis barnet er født før _x000a_1.4.2026_x000a_38 uger hvis barnet er født fra d. _x000a_1.4.2026_x000a_" sqref="F31" xr:uid="{E3A1C0F9-ED39-45FF-93D4-AB5D3FF1D832}">
      <formula1>IF(C29="Soloforældre Mor",F31&lt;=P31,F31&lt;=P31)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75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14337" r:id="rId4"/>
      </mc:Fallback>
    </mc:AlternateContent>
    <mc:AlternateContent xmlns:mc="http://schemas.openxmlformats.org/markup-compatibility/2006">
      <mc:Choice Requires="x14">
        <oleObject progId="Visio.Drawing.15" shapeId="14338" r:id="rId6">
          <objectPr defaultSize="0" autoPict="0" r:id="rId7">
            <anchor moveWithCells="1">
              <from>
                <xdr:col>1</xdr:col>
                <xdr:colOff>295275</xdr:colOff>
                <xdr:row>24</xdr:row>
                <xdr:rowOff>133350</xdr:rowOff>
              </from>
              <to>
                <xdr:col>1</xdr:col>
                <xdr:colOff>1200150</xdr:colOff>
                <xdr:row>26</xdr:row>
                <xdr:rowOff>590550</xdr:rowOff>
              </to>
            </anchor>
          </objectPr>
        </oleObject>
      </mc:Choice>
      <mc:Fallback>
        <oleObject progId="Visio.Drawing.15" shapeId="14338" r:id="rId6"/>
      </mc:Fallback>
    </mc:AlternateContent>
    <mc:AlternateContent xmlns:mc="http://schemas.openxmlformats.org/markup-compatibility/2006">
      <mc:Choice Requires="x14">
        <oleObject progId="Visio.Drawing.15" shapeId="14340" r:id="rId8">
          <objectPr defaultSize="0" autoPict="0" r:id="rId9">
            <anchor moveWithCells="1">
              <from>
                <xdr:col>1</xdr:col>
                <xdr:colOff>295275</xdr:colOff>
                <xdr:row>69</xdr:row>
                <xdr:rowOff>200025</xdr:rowOff>
              </from>
              <to>
                <xdr:col>1</xdr:col>
                <xdr:colOff>1200150</xdr:colOff>
                <xdr:row>69</xdr:row>
                <xdr:rowOff>1047750</xdr:rowOff>
              </to>
            </anchor>
          </objectPr>
        </oleObject>
      </mc:Choice>
      <mc:Fallback>
        <oleObject progId="Visio.Drawing.15" shapeId="14340" r:id="rId8"/>
      </mc:Fallback>
    </mc:AlternateContent>
    <mc:AlternateContent xmlns:mc="http://schemas.openxmlformats.org/markup-compatibility/2006">
      <mc:Choice Requires="x14">
        <oleObject progId="Visio.Drawing.15" shapeId="14341" r:id="rId10">
          <objectPr defaultSize="0" autoPict="0" r:id="rId9">
            <anchor moveWithCells="1">
              <from>
                <xdr:col>1</xdr:col>
                <xdr:colOff>171450</xdr:colOff>
                <xdr:row>77</xdr:row>
                <xdr:rowOff>38100</xdr:rowOff>
              </from>
              <to>
                <xdr:col>1</xdr:col>
                <xdr:colOff>1076325</xdr:colOff>
                <xdr:row>78</xdr:row>
                <xdr:rowOff>800100</xdr:rowOff>
              </to>
            </anchor>
          </objectPr>
        </oleObject>
      </mc:Choice>
      <mc:Fallback>
        <oleObject progId="Visio.Drawing.15" shapeId="14341" r:id="rId10"/>
      </mc:Fallback>
    </mc:AlternateContent>
    <mc:AlternateContent xmlns:mc="http://schemas.openxmlformats.org/markup-compatibility/2006">
      <mc:Choice Requires="x14">
        <oleObject progId="Visio.Drawing.15" shapeId="14343" r:id="rId11">
          <objectPr defaultSize="0" autoPict="0" r:id="rId7">
            <anchor moveWithCells="1">
              <from>
                <xdr:col>1</xdr:col>
                <xdr:colOff>228600</xdr:colOff>
                <xdr:row>44</xdr:row>
                <xdr:rowOff>123825</xdr:rowOff>
              </from>
              <to>
                <xdr:col>1</xdr:col>
                <xdr:colOff>1123950</xdr:colOff>
                <xdr:row>45</xdr:row>
                <xdr:rowOff>209550</xdr:rowOff>
              </to>
            </anchor>
          </objectPr>
        </oleObject>
      </mc:Choice>
      <mc:Fallback>
        <oleObject progId="Visio.Drawing.15" shapeId="14343" r:id="rId11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822A49-0330-4640-B4D1-2E2A151D98CB}">
          <x14:formula1>
            <xm:f>' område niveau 3'!$E$22:$E$86</xm:f>
          </x14:formula1>
          <xm:sqref>D16:J16</xm:sqref>
        </x14:dataValidation>
        <x14:dataValidation type="list" allowBlank="1" showInputMessage="1" showErrorMessage="1" xr:uid="{B7689AA4-AF86-44F1-9C72-8BA6FD0382C6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7F88A-0BD6-4339-816D-5D12C5AA6D8F}">
  <sheetPr>
    <tabColor theme="7" tint="0.59999389629810485"/>
  </sheetPr>
  <dimension ref="B2:U117"/>
  <sheetViews>
    <sheetView showGridLines="0" showRowColHeaders="0" zoomScale="90" zoomScaleNormal="90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28515625" customWidth="1"/>
    <col min="14" max="14" width="2.28515625" customWidth="1"/>
    <col min="15" max="15" width="10.85546875" hidden="1" customWidth="1"/>
    <col min="16" max="18" width="11.28515625" hidden="1" customWidth="1"/>
    <col min="19" max="19" width="41.5703125" hidden="1" customWidth="1"/>
    <col min="20" max="20" width="11.28515625" hidden="1" customWidth="1"/>
    <col min="21" max="21" width="11.28515625" customWidth="1"/>
    <col min="22" max="22" width="17.42578125" bestFit="1" customWidth="1"/>
    <col min="23" max="23" width="0" hidden="1" customWidth="1"/>
  </cols>
  <sheetData>
    <row r="2" spans="2:21" ht="8.65" customHeight="1" x14ac:dyDescent="0.2">
      <c r="B2" s="34"/>
      <c r="C2" s="35"/>
      <c r="D2" s="219"/>
      <c r="E2" s="219"/>
      <c r="F2" s="219"/>
      <c r="G2" s="219"/>
      <c r="H2" s="219"/>
      <c r="I2" s="219"/>
      <c r="J2" s="219"/>
      <c r="K2" s="36"/>
      <c r="L2" s="36"/>
      <c r="M2" s="36"/>
      <c r="N2" s="37"/>
    </row>
    <row r="3" spans="2:21" ht="13.15" customHeight="1" x14ac:dyDescent="0.2">
      <c r="B3" s="220" t="s">
        <v>263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39"/>
    </row>
    <row r="4" spans="2:21" ht="17.25" customHeight="1" x14ac:dyDescent="0.2"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39"/>
    </row>
    <row r="5" spans="2:21" ht="44.65" customHeight="1" x14ac:dyDescent="0.2">
      <c r="B5" s="133"/>
      <c r="C5" s="134"/>
      <c r="D5" s="222" t="s">
        <v>169</v>
      </c>
      <c r="E5" s="222"/>
      <c r="F5" s="222"/>
      <c r="G5" s="222"/>
      <c r="H5" s="222"/>
      <c r="I5" s="222"/>
      <c r="J5" s="222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">
        <v>266</v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/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 t="s">
        <v>250</v>
      </c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23"/>
      <c r="E14" s="223"/>
      <c r="F14" s="223"/>
      <c r="G14" s="223"/>
      <c r="H14" s="223"/>
      <c r="I14" s="223"/>
      <c r="J14" s="223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23"/>
      <c r="E16" s="223"/>
      <c r="F16" s="223"/>
      <c r="G16" s="223"/>
      <c r="H16" s="223"/>
      <c r="I16" s="223"/>
      <c r="J16" s="223"/>
      <c r="K16" s="9"/>
      <c r="L16" s="9"/>
      <c r="M16" s="9"/>
      <c r="N16" s="7"/>
      <c r="S16" s="63"/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/>
    </row>
    <row r="18" spans="2:19" ht="18" customHeight="1" x14ac:dyDescent="0.2">
      <c r="B18" s="8" t="s">
        <v>14</v>
      </c>
      <c r="C18" s="9"/>
      <c r="D18" s="223"/>
      <c r="E18" s="223"/>
      <c r="F18" s="223"/>
      <c r="G18" s="223"/>
      <c r="H18" s="223"/>
      <c r="I18" s="223"/>
      <c r="J18" s="223"/>
      <c r="K18" s="9"/>
      <c r="L18" s="9"/>
      <c r="M18" s="9"/>
      <c r="N18" s="6"/>
      <c r="S18" s="3"/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/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46113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30.6" customHeight="1" x14ac:dyDescent="0.2">
      <c r="B25" s="68"/>
      <c r="C25" s="69"/>
      <c r="D25" s="224" t="s">
        <v>160</v>
      </c>
      <c r="E25" s="224"/>
      <c r="F25" s="224"/>
      <c r="G25" s="224"/>
      <c r="H25" s="224"/>
      <c r="I25" s="224"/>
      <c r="J25" s="224"/>
      <c r="K25" s="224"/>
      <c r="L25" s="224"/>
      <c r="M25" s="224"/>
      <c r="N25" s="225"/>
    </row>
    <row r="26" spans="2:19" ht="64.150000000000006" customHeight="1" x14ac:dyDescent="0.2">
      <c r="B26" s="72"/>
      <c r="C26" s="73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9"/>
    </row>
    <row r="27" spans="2:19" ht="5.0999999999999996" customHeight="1" x14ac:dyDescent="0.2">
      <c r="B27" s="274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</row>
    <row r="28" spans="2:19" ht="18" customHeight="1" x14ac:dyDescent="0.2">
      <c r="B28" s="144" t="s">
        <v>27</v>
      </c>
      <c r="C28" s="232" t="str">
        <f>S7</f>
        <v>Soloforældre Far</v>
      </c>
      <c r="D28" s="232"/>
      <c r="E28" s="232"/>
      <c r="F28" s="233" t="s">
        <v>170</v>
      </c>
      <c r="G28" s="233"/>
      <c r="H28" s="233"/>
      <c r="I28" s="233"/>
      <c r="J28" s="233"/>
      <c r="K28" s="233"/>
      <c r="L28" s="233"/>
      <c r="M28" s="233"/>
      <c r="N28" s="234"/>
      <c r="S28" t="s">
        <v>174</v>
      </c>
    </row>
    <row r="29" spans="2:19" ht="5.0999999999999996" customHeight="1" x14ac:dyDescent="0.2">
      <c r="B29" s="8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74"/>
    </row>
    <row r="30" spans="2:19" ht="19.5" customHeight="1" x14ac:dyDescent="0.2">
      <c r="B30" s="75" t="s">
        <v>28</v>
      </c>
      <c r="C30" s="76">
        <v>2</v>
      </c>
      <c r="D30" s="77" t="s">
        <v>154</v>
      </c>
      <c r="E30" s="77"/>
      <c r="F30" s="145"/>
      <c r="G30" s="77" t="s">
        <v>29</v>
      </c>
      <c r="H30" s="145"/>
      <c r="I30" s="77" t="s">
        <v>19</v>
      </c>
      <c r="J30" s="78" t="s">
        <v>17</v>
      </c>
      <c r="K30" s="147" t="str">
        <f>S30</f>
        <v/>
      </c>
      <c r="L30" s="78" t="s">
        <v>18</v>
      </c>
      <c r="M30" s="136" t="str">
        <f>IF(F30&lt;&gt;"",SUM(K30+F30*7+H30-1+S39+S41+S43),"")</f>
        <v/>
      </c>
      <c r="N30" s="74"/>
      <c r="O30" s="136" t="str">
        <f>M30</f>
        <v/>
      </c>
      <c r="P30" s="140"/>
      <c r="S30" s="4" t="str">
        <f>IF(AND(D22&lt;&gt;"",F30&lt;&gt;""),D22+1,"")</f>
        <v/>
      </c>
    </row>
    <row r="31" spans="2:19" ht="3.75" customHeight="1" x14ac:dyDescent="0.2">
      <c r="B31" s="79"/>
      <c r="C31" s="9"/>
      <c r="D31" s="9"/>
      <c r="E31" s="9"/>
      <c r="F31" s="80"/>
      <c r="G31" s="9"/>
      <c r="H31" s="81"/>
      <c r="I31" s="82"/>
      <c r="J31" s="83"/>
      <c r="K31" s="84"/>
      <c r="L31" s="85"/>
      <c r="M31" s="86"/>
      <c r="N31" s="10"/>
    </row>
    <row r="32" spans="2:19" ht="19.149999999999999" customHeight="1" x14ac:dyDescent="0.2">
      <c r="B32" s="87" t="str">
        <f>IF(C28="Mor","Jeg har mulighed for at holde","Jeg har ret til at holde")</f>
        <v>Jeg har ret til at holde</v>
      </c>
      <c r="C32" s="76">
        <f>IF(C28="Soloforældre Far",P32,"")</f>
        <v>28</v>
      </c>
      <c r="D32" s="77" t="s">
        <v>154</v>
      </c>
      <c r="E32" s="77"/>
      <c r="F32" s="145"/>
      <c r="G32" s="77" t="s">
        <v>29</v>
      </c>
      <c r="H32" s="145"/>
      <c r="I32" s="88" t="s">
        <v>19</v>
      </c>
      <c r="J32" s="78" t="s">
        <v>17</v>
      </c>
      <c r="K32" s="32" t="str">
        <f>IF(F32&lt;&gt;"",O30+1,"")</f>
        <v/>
      </c>
      <c r="L32" s="78" t="s">
        <v>18</v>
      </c>
      <c r="M32" s="136" t="str">
        <f>IF(F32&lt;&gt;"",K32+F32*7+H32-1,"")</f>
        <v/>
      </c>
      <c r="N32" s="89"/>
      <c r="O32" s="136" t="str">
        <f>IF(M32="",O30,M32)</f>
        <v/>
      </c>
      <c r="P32" s="141">
        <f>IF(D22&gt;=O22,Q32,R32)</f>
        <v>28</v>
      </c>
      <c r="Q32" s="141">
        <v>30</v>
      </c>
      <c r="R32" s="141">
        <v>28</v>
      </c>
      <c r="S32" s="4"/>
    </row>
    <row r="33" spans="2:19" ht="3.75" customHeight="1" x14ac:dyDescent="0.2">
      <c r="B33" s="75"/>
      <c r="C33" s="90"/>
      <c r="D33" s="9"/>
      <c r="E33" s="77"/>
      <c r="F33" s="91"/>
      <c r="G33" s="77"/>
      <c r="H33" s="146"/>
      <c r="I33" s="88"/>
      <c r="J33" s="78"/>
      <c r="K33" s="77"/>
      <c r="L33" s="78"/>
      <c r="M33" s="77"/>
      <c r="N33" s="89"/>
      <c r="O33" s="136"/>
    </row>
    <row r="34" spans="2:19" ht="1.5" hidden="1" customHeight="1" x14ac:dyDescent="0.2">
      <c r="B34" s="87"/>
      <c r="C34" s="76"/>
      <c r="D34" s="77"/>
      <c r="E34" s="77"/>
      <c r="F34" s="186"/>
      <c r="G34" s="77"/>
      <c r="H34" s="186"/>
      <c r="I34" s="88"/>
      <c r="J34" s="78"/>
      <c r="K34" s="190"/>
      <c r="L34" s="78"/>
      <c r="M34" s="191"/>
      <c r="N34" s="89"/>
      <c r="O34" s="136"/>
      <c r="P34" s="141"/>
      <c r="Q34" s="141"/>
      <c r="R34" s="141"/>
      <c r="S34" s="4"/>
    </row>
    <row r="35" spans="2:19" ht="4.9000000000000004" hidden="1" customHeight="1" x14ac:dyDescent="0.2">
      <c r="B35" s="75"/>
      <c r="C35" s="90"/>
      <c r="D35" s="9"/>
      <c r="E35" s="77"/>
      <c r="F35" s="91"/>
      <c r="G35" s="77"/>
      <c r="H35" s="146"/>
      <c r="I35" s="88"/>
      <c r="J35" s="78"/>
      <c r="K35" s="77"/>
      <c r="L35" s="78"/>
      <c r="M35" s="77"/>
      <c r="N35" s="89"/>
      <c r="O35" s="136"/>
    </row>
    <row r="36" spans="2:19" ht="3.75" hidden="1" customHeight="1" x14ac:dyDescent="0.2">
      <c r="B36" s="75"/>
      <c r="C36" s="76" t="str">
        <f>IF(C28="Far","6","")</f>
        <v/>
      </c>
      <c r="D36" s="77"/>
      <c r="E36" s="77"/>
      <c r="F36" s="186"/>
      <c r="G36" s="77"/>
      <c r="H36" s="186"/>
      <c r="I36" s="88"/>
      <c r="J36" s="78"/>
      <c r="K36" s="190"/>
      <c r="L36" s="78"/>
      <c r="M36" s="191"/>
      <c r="N36" s="89"/>
      <c r="O36" s="136" t="str">
        <f t="shared" ref="O36" si="0">IF(M36="",O32,M36)</f>
        <v/>
      </c>
      <c r="S36">
        <f>F36</f>
        <v>0</v>
      </c>
    </row>
    <row r="37" spans="2:19" ht="2.4500000000000002" customHeight="1" x14ac:dyDescent="0.2">
      <c r="B37" s="75"/>
      <c r="C37" s="9"/>
      <c r="D37" s="9"/>
      <c r="E37" s="77"/>
      <c r="F37" s="9"/>
      <c r="G37" s="77"/>
      <c r="H37" s="77"/>
      <c r="I37" s="88"/>
      <c r="J37" s="78"/>
      <c r="K37" s="77"/>
      <c r="L37" s="78"/>
      <c r="M37" s="84"/>
      <c r="N37" s="89"/>
    </row>
    <row r="38" spans="2:19" ht="6.6" customHeight="1" x14ac:dyDescent="0.2">
      <c r="B38" s="93"/>
      <c r="C38" s="94"/>
      <c r="D38" s="94"/>
      <c r="E38" s="94"/>
      <c r="F38" s="9"/>
      <c r="G38" s="77"/>
      <c r="H38" s="77"/>
      <c r="I38" s="88"/>
      <c r="J38" s="78"/>
      <c r="K38" s="77"/>
      <c r="L38" s="78"/>
      <c r="M38" s="77"/>
      <c r="N38" s="31"/>
    </row>
    <row r="39" spans="2:19" ht="19.149999999999999" customHeight="1" x14ac:dyDescent="0.2">
      <c r="B39" s="235" t="s">
        <v>171</v>
      </c>
      <c r="C39" s="236"/>
      <c r="D39" s="236"/>
      <c r="E39" s="236"/>
      <c r="F39" s="236"/>
      <c r="G39" s="236"/>
      <c r="H39" s="236"/>
      <c r="I39" s="236"/>
      <c r="J39" s="90" t="s">
        <v>17</v>
      </c>
      <c r="K39" s="32"/>
      <c r="L39" s="90" t="s">
        <v>18</v>
      </c>
      <c r="M39" s="154"/>
      <c r="N39" s="31"/>
      <c r="S39">
        <f>IF(M39&gt;K39,M39-K39+1,IF(AND(K39&lt;&gt;"",K39=M39),1,0))</f>
        <v>0</v>
      </c>
    </row>
    <row r="40" spans="2:19" ht="3" customHeight="1" x14ac:dyDescent="0.2">
      <c r="B40" s="235"/>
      <c r="C40" s="236"/>
      <c r="D40" s="236"/>
      <c r="E40" s="236"/>
      <c r="F40" s="236"/>
      <c r="G40" s="236"/>
      <c r="H40" s="236"/>
      <c r="I40" s="236"/>
      <c r="J40" s="90"/>
      <c r="K40" s="146"/>
      <c r="L40" s="90"/>
      <c r="M40" s="77"/>
      <c r="N40" s="31"/>
      <c r="S40">
        <f>IF(M40&gt;K40,M40-K40+1,IF(AND(K40&lt;&gt;"",K40=M40),1,0))</f>
        <v>0</v>
      </c>
    </row>
    <row r="41" spans="2:19" ht="19.5" customHeight="1" x14ac:dyDescent="0.2">
      <c r="B41" s="235"/>
      <c r="C41" s="236"/>
      <c r="D41" s="236"/>
      <c r="E41" s="236"/>
      <c r="F41" s="236"/>
      <c r="G41" s="236"/>
      <c r="H41" s="236"/>
      <c r="I41" s="236"/>
      <c r="J41" s="90" t="s">
        <v>17</v>
      </c>
      <c r="K41" s="32"/>
      <c r="L41" s="90" t="s">
        <v>18</v>
      </c>
      <c r="M41" s="154"/>
      <c r="N41" s="31"/>
      <c r="S41">
        <f>IF(M41&gt;K41,M41-K41+1,IF(AND(K41&lt;&gt;"",K41=M41),1,0))</f>
        <v>0</v>
      </c>
    </row>
    <row r="42" spans="2:19" ht="3" customHeight="1" x14ac:dyDescent="0.2">
      <c r="B42" s="235"/>
      <c r="C42" s="236"/>
      <c r="D42" s="236"/>
      <c r="E42" s="236"/>
      <c r="F42" s="236"/>
      <c r="G42" s="236"/>
      <c r="H42" s="236"/>
      <c r="I42" s="236"/>
      <c r="J42" s="90"/>
      <c r="K42" s="146"/>
      <c r="L42" s="90"/>
      <c r="M42" s="77"/>
      <c r="N42" s="31"/>
      <c r="S42">
        <f>IF(M42&gt;K42,M42-K42+1,IF(AND(K42&lt;&gt;"",K42=M42),1,0))</f>
        <v>0</v>
      </c>
    </row>
    <row r="43" spans="2:19" ht="19.5" customHeight="1" x14ac:dyDescent="0.2">
      <c r="B43" s="235"/>
      <c r="C43" s="236"/>
      <c r="D43" s="236"/>
      <c r="E43" s="236"/>
      <c r="F43" s="236"/>
      <c r="G43" s="236"/>
      <c r="H43" s="236"/>
      <c r="I43" s="236"/>
      <c r="J43" s="90" t="s">
        <v>17</v>
      </c>
      <c r="K43" s="32"/>
      <c r="L43" s="90" t="s">
        <v>18</v>
      </c>
      <c r="M43" s="154"/>
      <c r="N43" s="31"/>
      <c r="S43">
        <f>IF(M43&gt;K43,M43-K43+1,IF(AND(K43&lt;&gt;"",K43=M43),1,0))</f>
        <v>0</v>
      </c>
    </row>
    <row r="44" spans="2:19" ht="5.25" customHeight="1" x14ac:dyDescent="0.2">
      <c r="B44" s="66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2"/>
    </row>
    <row r="45" spans="2:19" ht="6" customHeight="1" x14ac:dyDescent="0.2">
      <c r="B45" s="95"/>
      <c r="N45" s="96"/>
    </row>
    <row r="46" spans="2:19" ht="64.5" customHeight="1" x14ac:dyDescent="0.2">
      <c r="B46" s="97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98"/>
      <c r="S46" t="s">
        <v>251</v>
      </c>
    </row>
    <row r="47" spans="2:19" ht="38.450000000000003" customHeight="1" x14ac:dyDescent="0.2">
      <c r="B47" s="9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100"/>
    </row>
    <row r="48" spans="2:19" ht="5.0999999999999996" customHeight="1" x14ac:dyDescent="0.2">
      <c r="B48" s="268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</row>
    <row r="49" spans="2:20" ht="18" customHeight="1" x14ac:dyDescent="0.2">
      <c r="B49" s="278" t="s">
        <v>157</v>
      </c>
      <c r="C49" s="279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80"/>
    </row>
    <row r="50" spans="2:20" ht="5.25" customHeight="1" x14ac:dyDescent="0.2"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74"/>
    </row>
    <row r="51" spans="2:20" ht="21" customHeight="1" x14ac:dyDescent="0.2">
      <c r="B51" s="272" t="s">
        <v>260</v>
      </c>
      <c r="C51" s="273"/>
      <c r="D51" s="273"/>
      <c r="E51" s="9"/>
      <c r="F51" s="145"/>
      <c r="G51" s="77" t="s">
        <v>29</v>
      </c>
      <c r="H51" s="33"/>
      <c r="I51" s="77" t="s">
        <v>19</v>
      </c>
      <c r="J51" s="9" t="s">
        <v>17</v>
      </c>
      <c r="K51" s="32" t="str">
        <f>IF(OR(F51&lt;&gt;"",H51&lt;&gt;""),O36+1,"")</f>
        <v/>
      </c>
      <c r="L51" s="9" t="s">
        <v>18</v>
      </c>
      <c r="M51" s="136" t="str">
        <f>IF(OR(F51&lt;&gt;"",H51&lt;&gt;""),K51+F51*7+H51-1,"")</f>
        <v/>
      </c>
      <c r="N51" s="74"/>
      <c r="P51" s="152" t="str">
        <f>IF(M51&lt;&gt;"",M51,O36)</f>
        <v/>
      </c>
      <c r="S51" s="137">
        <f>M36+1</f>
        <v>1</v>
      </c>
    </row>
    <row r="52" spans="2:20" ht="4.1500000000000004" customHeight="1" x14ac:dyDescent="0.2">
      <c r="B52" s="103"/>
      <c r="C52" s="104"/>
      <c r="D52" s="104"/>
      <c r="E52" s="105"/>
      <c r="F52" s="106"/>
      <c r="G52" s="107"/>
      <c r="H52" s="67"/>
      <c r="I52" s="107"/>
      <c r="J52" s="105"/>
      <c r="K52" s="108"/>
      <c r="L52" s="105"/>
      <c r="M52" s="108"/>
      <c r="N52" s="109"/>
      <c r="P52" s="153"/>
    </row>
    <row r="53" spans="2:20" ht="4.1500000000000004" customHeight="1" x14ac:dyDescent="0.2">
      <c r="B53" s="202"/>
      <c r="C53" s="202"/>
      <c r="D53" s="202"/>
      <c r="E53" s="110"/>
      <c r="F53" s="203"/>
      <c r="G53" s="111"/>
      <c r="I53" s="111"/>
      <c r="J53" s="110"/>
      <c r="K53" s="204"/>
      <c r="L53" s="110"/>
      <c r="M53" s="204"/>
      <c r="N53" s="110"/>
    </row>
    <row r="54" spans="2:20" ht="18" customHeight="1" x14ac:dyDescent="0.2">
      <c r="B54" s="240" t="s">
        <v>180</v>
      </c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42"/>
      <c r="P54" s="153"/>
      <c r="S54" s="4" t="e">
        <f>IF(AND(F56&lt;&gt;"",#REF!&lt;&gt;""),#REF!+1,"")</f>
        <v>#REF!</v>
      </c>
    </row>
    <row r="55" spans="2:20" ht="6.75" customHeight="1" x14ac:dyDescent="0.2">
      <c r="B55" s="243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5"/>
      <c r="P55" s="153"/>
      <c r="S55" s="137" t="e">
        <f>#REF!</f>
        <v>#REF!</v>
      </c>
    </row>
    <row r="56" spans="2:20" ht="20.45" customHeight="1" x14ac:dyDescent="0.2">
      <c r="B56" s="246" t="s">
        <v>259</v>
      </c>
      <c r="C56" s="247"/>
      <c r="D56" s="247"/>
      <c r="E56" s="105"/>
      <c r="F56" s="148"/>
      <c r="G56" s="107" t="s">
        <v>29</v>
      </c>
      <c r="H56" s="149"/>
      <c r="I56" s="107" t="s">
        <v>19</v>
      </c>
      <c r="J56" s="105" t="s">
        <v>17</v>
      </c>
      <c r="K56" s="150" t="str">
        <f>IF(OR(F56&lt;&gt;"",H56&lt;&gt;""),P51+1,"")</f>
        <v/>
      </c>
      <c r="L56" s="105" t="s">
        <v>18</v>
      </c>
      <c r="M56" s="151" t="str">
        <f>IF(OR(F56&lt;&gt;"",H56&lt;&gt;""),K56+F56*7+H56-1,"")</f>
        <v/>
      </c>
      <c r="N56" s="109"/>
      <c r="P56" s="152" t="str">
        <f>IF(M56&lt;&gt;"",M56,P51)</f>
        <v/>
      </c>
      <c r="S56">
        <v>8</v>
      </c>
    </row>
    <row r="57" spans="2:20" ht="5.25" customHeight="1" x14ac:dyDescent="0.2">
      <c r="B57" s="66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2"/>
      <c r="P57" s="153"/>
    </row>
    <row r="58" spans="2:20" ht="18" customHeight="1" x14ac:dyDescent="0.2">
      <c r="B58" s="240" t="s">
        <v>177</v>
      </c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42"/>
      <c r="P58" s="153"/>
      <c r="S58" s="4" t="str">
        <f>IF(AND(F60&lt;&gt;"",M51&lt;&gt;""),M51+1,"")</f>
        <v/>
      </c>
    </row>
    <row r="59" spans="2:20" ht="6.75" customHeight="1" x14ac:dyDescent="0.2">
      <c r="B59" s="243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5"/>
      <c r="P59" s="153"/>
      <c r="S59" s="137" t="str">
        <f>M51</f>
        <v/>
      </c>
    </row>
    <row r="60" spans="2:20" ht="20.45" customHeight="1" x14ac:dyDescent="0.2">
      <c r="B60" s="243" t="s">
        <v>328</v>
      </c>
      <c r="C60" s="244"/>
      <c r="D60" s="244"/>
      <c r="E60" s="9"/>
      <c r="F60" s="145"/>
      <c r="G60" s="77" t="s">
        <v>176</v>
      </c>
      <c r="H60" s="9"/>
      <c r="I60" s="77"/>
      <c r="J60" s="9" t="s">
        <v>17</v>
      </c>
      <c r="K60" s="32" t="str">
        <f>IF(F60&lt;&gt;"",P56+1,"")</f>
        <v/>
      </c>
      <c r="L60" s="9" t="s">
        <v>18</v>
      </c>
      <c r="M60" s="136" t="str">
        <f>IF(AND(F60&lt;&gt;"",K60&lt;&gt;""),K60+F60*7+H60-1,"")</f>
        <v/>
      </c>
      <c r="N60" s="74"/>
      <c r="P60" s="152" t="str">
        <f>IF(M60&lt;&gt;"",M60,P56)</f>
        <v/>
      </c>
      <c r="Q60">
        <v>1</v>
      </c>
      <c r="S60">
        <v>8</v>
      </c>
      <c r="T60">
        <v>1</v>
      </c>
    </row>
    <row r="61" spans="2:20" ht="6" customHeight="1" x14ac:dyDescent="0.2">
      <c r="B61" s="66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2"/>
      <c r="P61" s="153"/>
      <c r="S61">
        <v>14</v>
      </c>
      <c r="T61">
        <v>2</v>
      </c>
    </row>
    <row r="62" spans="2:20" ht="6" customHeight="1" x14ac:dyDescent="0.2">
      <c r="P62" s="153"/>
      <c r="T62">
        <v>3</v>
      </c>
    </row>
    <row r="63" spans="2:20" ht="14.45" customHeight="1" x14ac:dyDescent="0.2">
      <c r="B63" s="240" t="s">
        <v>156</v>
      </c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2"/>
      <c r="P63" s="153"/>
      <c r="Q63" s="3"/>
      <c r="R63" t="s">
        <v>19</v>
      </c>
      <c r="T63">
        <v>4</v>
      </c>
    </row>
    <row r="64" spans="2:20" ht="6.95" customHeight="1" x14ac:dyDescent="0.2">
      <c r="B64" s="123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124"/>
      <c r="P64" s="153"/>
      <c r="T64">
        <v>5</v>
      </c>
    </row>
    <row r="65" spans="2:20" ht="19.149999999999999" customHeight="1" x14ac:dyDescent="0.2">
      <c r="B65" s="248"/>
      <c r="C65" s="249"/>
      <c r="D65" s="249"/>
      <c r="E65" s="65" t="str">
        <f>IF(B65="forlænger forældreorlov uden løn","(8 eller 14 uger)","")</f>
        <v/>
      </c>
      <c r="F65" s="145"/>
      <c r="G65" s="77" t="s">
        <v>19</v>
      </c>
      <c r="H65" s="112"/>
      <c r="I65" s="112" t="str">
        <f>IF(G65="uger/og","dage","")</f>
        <v/>
      </c>
      <c r="J65" s="78" t="s">
        <v>17</v>
      </c>
      <c r="K65" s="32" t="str">
        <f>IF(F65&lt;&gt;"",WORKDAY(P60,Q60,$P$109:$V$117),"")</f>
        <v/>
      </c>
      <c r="L65" s="78" t="s">
        <v>18</v>
      </c>
      <c r="M65" s="136" t="str">
        <f>IF(F65&lt;&gt;"",R65,"")</f>
        <v/>
      </c>
      <c r="N65" s="74"/>
      <c r="O65" s="137"/>
      <c r="P65" s="152" t="str">
        <f>IF(M65&lt;&gt;"",M65,P60)</f>
        <v/>
      </c>
      <c r="Q65">
        <v>1</v>
      </c>
      <c r="R65" s="4" t="e">
        <f>WORKDAY(P60,F65,$P$109:$T$117)</f>
        <v>#VALUE!</v>
      </c>
      <c r="S65" s="4" t="str">
        <f>IF(OR(F65&lt;&gt;"",H65&lt;&gt;0),IF(S51&lt;&gt;"",M51+1,IF(M36&lt;&gt;"",M36+1,IF(M32&lt;&gt;"",M32+1,IF(M30&lt;&gt;"",M30+1,"")))),"")</f>
        <v/>
      </c>
      <c r="T65">
        <v>6</v>
      </c>
    </row>
    <row r="66" spans="2:20" ht="6" customHeight="1" x14ac:dyDescent="0.2">
      <c r="B66" s="123"/>
      <c r="C66" s="65"/>
      <c r="D66" s="65"/>
      <c r="E66" s="65"/>
      <c r="F66" s="65"/>
      <c r="G66" s="77"/>
      <c r="H66" s="112"/>
      <c r="I66" s="88"/>
      <c r="J66" s="78"/>
      <c r="K66" s="78"/>
      <c r="L66" s="78"/>
      <c r="M66" s="78"/>
      <c r="N66" s="74"/>
      <c r="P66" s="152"/>
      <c r="Q66" s="137"/>
      <c r="S66" s="4"/>
      <c r="T66">
        <v>7</v>
      </c>
    </row>
    <row r="67" spans="2:20" ht="19.149999999999999" customHeight="1" x14ac:dyDescent="0.2">
      <c r="B67" s="248"/>
      <c r="C67" s="249"/>
      <c r="D67" s="249"/>
      <c r="E67" s="65"/>
      <c r="F67" s="145"/>
      <c r="G67" s="77" t="s">
        <v>19</v>
      </c>
      <c r="H67" s="112"/>
      <c r="I67" s="112" t="str">
        <f>IF(G67="uger/og","dage","")</f>
        <v/>
      </c>
      <c r="J67" s="78" t="s">
        <v>17</v>
      </c>
      <c r="K67" s="32" t="str">
        <f>IF(F67&lt;&gt;"",WORKDAY(P65,Q60,$P$109:$V$117),"")</f>
        <v/>
      </c>
      <c r="L67" s="78" t="s">
        <v>18</v>
      </c>
      <c r="M67" s="136" t="str">
        <f>IF(F67&lt;&gt;"",R67,"")</f>
        <v/>
      </c>
      <c r="N67" s="74"/>
      <c r="O67" s="137"/>
      <c r="P67" s="152" t="str">
        <f>IF(M67&lt;&gt;"",M67,P60)</f>
        <v/>
      </c>
      <c r="Q67">
        <v>1</v>
      </c>
      <c r="R67" s="4" t="e">
        <f>WORKDAY(P65,F67,$P$109:$T$117)</f>
        <v>#VALUE!</v>
      </c>
      <c r="S67" s="4" t="str">
        <f>IF(AND(M65&lt;&gt;"",OR(F67&lt;&gt;"",H67&lt;&gt;"")),M65+1,"")</f>
        <v/>
      </c>
      <c r="T67">
        <v>8</v>
      </c>
    </row>
    <row r="68" spans="2:20" ht="5.25" customHeight="1" x14ac:dyDescent="0.2">
      <c r="B68" s="123"/>
      <c r="C68" s="65"/>
      <c r="D68" s="65"/>
      <c r="E68" s="65"/>
      <c r="F68" s="65"/>
      <c r="G68" s="77"/>
      <c r="H68" s="112"/>
      <c r="I68" s="88"/>
      <c r="J68" s="78"/>
      <c r="K68" s="78"/>
      <c r="L68" s="78"/>
      <c r="M68" s="78"/>
      <c r="N68" s="74"/>
      <c r="P68" s="4"/>
      <c r="Q68" s="137"/>
      <c r="R68" s="4"/>
      <c r="S68" s="4"/>
      <c r="T68">
        <v>9</v>
      </c>
    </row>
    <row r="69" spans="2:20" ht="19.149999999999999" customHeight="1" x14ac:dyDescent="0.2">
      <c r="B69" s="248"/>
      <c r="C69" s="249"/>
      <c r="D69" s="249"/>
      <c r="E69" s="65"/>
      <c r="F69" s="145"/>
      <c r="G69" s="77" t="s">
        <v>19</v>
      </c>
      <c r="H69" s="112"/>
      <c r="I69" s="112" t="str">
        <f>IF(G69="uger/og","dage","")</f>
        <v/>
      </c>
      <c r="J69" s="78" t="s">
        <v>17</v>
      </c>
      <c r="K69" s="32" t="str">
        <f>IF(F69&lt;&gt;"",WORKDAY(P67,Q60,$P$109:$T$117),"")</f>
        <v/>
      </c>
      <c r="L69" s="78" t="s">
        <v>18</v>
      </c>
      <c r="M69" s="136" t="str">
        <f>IF(F69&lt;&gt;"",R69,"")</f>
        <v/>
      </c>
      <c r="N69" s="74"/>
      <c r="O69" s="137"/>
      <c r="P69" s="4"/>
      <c r="Q69" s="137"/>
      <c r="R69" s="4" t="e">
        <f>WORKDAY(P67,F69,$P$109:$U$117)</f>
        <v>#VALUE!</v>
      </c>
      <c r="S69" s="4" t="str">
        <f>IF(F69&lt;&gt;"",IF(S60&lt;&gt;"",M60+1,IF(M41&lt;&gt;"",M41+1,IF(M39&lt;&gt;"",M39+1,IF(M37&lt;&gt;"",M37+1,"")))),"")</f>
        <v/>
      </c>
      <c r="T69">
        <v>10</v>
      </c>
    </row>
    <row r="70" spans="2:20" ht="6.95" customHeight="1" x14ac:dyDescent="0.2">
      <c r="B70" s="123"/>
      <c r="C70" s="65"/>
      <c r="D70" s="65"/>
      <c r="E70" s="65"/>
      <c r="F70" s="65"/>
      <c r="G70" s="77"/>
      <c r="H70" s="112"/>
      <c r="I70" s="88"/>
      <c r="J70" s="78"/>
      <c r="K70" s="78"/>
      <c r="L70" s="78"/>
      <c r="M70" s="78"/>
      <c r="N70" s="74"/>
      <c r="T70">
        <v>11</v>
      </c>
    </row>
    <row r="71" spans="2:20" ht="106.15" customHeight="1" x14ac:dyDescent="0.2">
      <c r="B71" s="263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5"/>
      <c r="T71">
        <v>12</v>
      </c>
    </row>
    <row r="72" spans="2:20" ht="4.1500000000000004" customHeight="1" x14ac:dyDescent="0.2">
      <c r="B72" s="87"/>
      <c r="C72" s="112"/>
      <c r="D72" s="112"/>
      <c r="E72" s="9"/>
      <c r="F72" s="113"/>
      <c r="G72" s="77"/>
      <c r="H72" s="114"/>
      <c r="I72" s="77"/>
      <c r="J72" s="9"/>
      <c r="K72" s="115"/>
      <c r="L72" s="9"/>
      <c r="M72" s="115"/>
      <c r="N72" s="74"/>
      <c r="T72">
        <v>13</v>
      </c>
    </row>
    <row r="73" spans="2:20" ht="19.149999999999999" customHeight="1" x14ac:dyDescent="0.2">
      <c r="B73" s="240" t="s">
        <v>159</v>
      </c>
      <c r="C73" s="241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2"/>
      <c r="T73">
        <v>14</v>
      </c>
    </row>
    <row r="74" spans="2:20" ht="6" customHeight="1" x14ac:dyDescent="0.2"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74"/>
    </row>
    <row r="75" spans="2:20" ht="19.149999999999999" customHeight="1" x14ac:dyDescent="0.2">
      <c r="B75" s="131" t="s">
        <v>164</v>
      </c>
      <c r="C75" s="117"/>
      <c r="D75" s="138"/>
      <c r="E75" s="116" t="s">
        <v>29</v>
      </c>
      <c r="F75" s="77"/>
      <c r="G75" s="138"/>
      <c r="H75" s="142" t="s">
        <v>19</v>
      </c>
      <c r="I75" s="77"/>
      <c r="J75" s="78"/>
      <c r="K75" s="77"/>
      <c r="L75" s="77"/>
      <c r="M75" s="77"/>
      <c r="N75" s="74"/>
    </row>
    <row r="76" spans="2:20" ht="6.6" customHeight="1" x14ac:dyDescent="0.2">
      <c r="B76" s="128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9"/>
    </row>
    <row r="77" spans="2:20" ht="4.1500000000000004" customHeight="1" x14ac:dyDescent="0.2"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0"/>
    </row>
    <row r="78" spans="2:20" ht="14.45" customHeight="1" x14ac:dyDescent="0.2"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</row>
    <row r="79" spans="2:20" ht="6.95" customHeight="1" x14ac:dyDescent="0.2"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</row>
    <row r="80" spans="2:20" ht="220.9" customHeight="1" x14ac:dyDescent="0.2"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</row>
    <row r="81" spans="2:14" ht="4.9000000000000004" customHeight="1" x14ac:dyDescent="0.2"/>
    <row r="82" spans="2:14" ht="18.600000000000001" customHeight="1" x14ac:dyDescent="0.2">
      <c r="B82" s="250" t="s">
        <v>158</v>
      </c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2"/>
    </row>
    <row r="83" spans="2:14" ht="6.95" customHeight="1" x14ac:dyDescent="0.2">
      <c r="B83" s="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74"/>
    </row>
    <row r="84" spans="2:14" ht="22.15" customHeight="1" x14ac:dyDescent="0.2">
      <c r="B84" s="130" t="s">
        <v>165</v>
      </c>
      <c r="C84" s="77"/>
      <c r="D84" s="145"/>
      <c r="E84" s="143" t="s">
        <v>166</v>
      </c>
      <c r="F84" s="76" t="s">
        <v>17</v>
      </c>
      <c r="G84" s="32"/>
      <c r="H84" s="78"/>
      <c r="I84" s="132" t="s">
        <v>18</v>
      </c>
      <c r="J84" s="266"/>
      <c r="K84" s="266"/>
      <c r="L84" s="78"/>
      <c r="M84" s="129"/>
      <c r="N84" s="74"/>
    </row>
    <row r="85" spans="2:14" ht="5.45" customHeight="1" x14ac:dyDescent="0.2">
      <c r="B85" s="118"/>
      <c r="C85" s="67"/>
      <c r="D85" s="67"/>
      <c r="E85" s="67"/>
      <c r="F85" s="67"/>
      <c r="G85" s="67"/>
      <c r="H85" s="119"/>
      <c r="I85" s="119"/>
      <c r="J85" s="120"/>
      <c r="K85" s="121"/>
      <c r="L85" s="121"/>
      <c r="M85" s="121"/>
      <c r="N85" s="122"/>
    </row>
    <row r="86" spans="2:14" ht="4.9000000000000004" customHeight="1" x14ac:dyDescent="0.2"/>
    <row r="87" spans="2:14" ht="15.75" customHeight="1" x14ac:dyDescent="0.2">
      <c r="B87" s="237" t="s">
        <v>261</v>
      </c>
      <c r="C87" s="238"/>
      <c r="D87" s="238"/>
      <c r="E87" s="238"/>
      <c r="F87" s="238"/>
      <c r="G87" s="238"/>
      <c r="H87" s="238"/>
      <c r="I87" s="238"/>
      <c r="J87" s="238"/>
      <c r="K87" s="238"/>
      <c r="L87" s="238"/>
      <c r="M87" s="238"/>
      <c r="N87" s="125"/>
    </row>
    <row r="88" spans="2:14" ht="3.75" customHeight="1" x14ac:dyDescent="0.2">
      <c r="B88" s="126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31"/>
    </row>
    <row r="89" spans="2:14" ht="14.25" x14ac:dyDescent="0.2">
      <c r="B89" s="195" t="s">
        <v>269</v>
      </c>
      <c r="C89" s="77"/>
      <c r="D89" s="77"/>
      <c r="E89" s="127"/>
      <c r="F89" s="145"/>
      <c r="G89" s="77" t="s">
        <v>29</v>
      </c>
      <c r="H89" s="33"/>
      <c r="I89" s="77" t="s">
        <v>19</v>
      </c>
      <c r="J89" s="77"/>
      <c r="K89" s="114"/>
      <c r="L89" s="114"/>
      <c r="M89" s="114"/>
      <c r="N89" s="31"/>
    </row>
    <row r="90" spans="2:14" hidden="1" x14ac:dyDescent="0.2">
      <c r="B90" s="126"/>
      <c r="C90" s="114"/>
      <c r="D90" s="114"/>
      <c r="E90" s="114"/>
      <c r="F90" s="114"/>
      <c r="G90" s="114"/>
      <c r="H90" s="114"/>
      <c r="I90" s="77"/>
      <c r="J90" s="77"/>
      <c r="K90" s="114"/>
      <c r="L90" s="114"/>
      <c r="M90" s="114"/>
      <c r="N90" s="31"/>
    </row>
    <row r="91" spans="2:14" hidden="1" x14ac:dyDescent="0.2">
      <c r="B91" s="75"/>
      <c r="C91" s="77"/>
      <c r="D91" s="77"/>
      <c r="E91" s="114"/>
      <c r="F91" s="186"/>
      <c r="G91" s="77"/>
      <c r="H91" s="192"/>
      <c r="I91" s="77"/>
      <c r="J91" s="114"/>
      <c r="K91" s="114"/>
      <c r="L91" s="114"/>
      <c r="M91" s="114"/>
      <c r="N91" s="31"/>
    </row>
    <row r="92" spans="2:14" hidden="1" x14ac:dyDescent="0.2">
      <c r="B92" s="75"/>
      <c r="C92" s="77"/>
      <c r="D92" s="77"/>
      <c r="E92" s="114"/>
      <c r="F92" s="114"/>
      <c r="G92" s="114"/>
      <c r="H92" s="114"/>
      <c r="I92" s="114"/>
      <c r="J92" s="114"/>
      <c r="K92" s="114"/>
      <c r="L92" s="114"/>
      <c r="M92" s="114"/>
      <c r="N92" s="31"/>
    </row>
    <row r="93" spans="2:14" hidden="1" x14ac:dyDescent="0.2">
      <c r="B93" s="75"/>
      <c r="C93" s="77"/>
      <c r="D93" s="77"/>
      <c r="E93" s="114"/>
      <c r="F93" s="186"/>
      <c r="G93" s="77"/>
      <c r="H93" s="192"/>
      <c r="I93" s="77"/>
      <c r="J93" s="77"/>
      <c r="K93" s="82"/>
      <c r="L93" s="114"/>
      <c r="M93" s="114"/>
      <c r="N93" s="31"/>
    </row>
    <row r="94" spans="2:14" ht="6" customHeight="1" x14ac:dyDescent="0.2">
      <c r="B94" s="66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2"/>
    </row>
    <row r="95" spans="2:14" ht="4.9000000000000004" customHeight="1" x14ac:dyDescent="0.2"/>
    <row r="96" spans="2:14" ht="14.25" x14ac:dyDescent="0.2">
      <c r="B96" s="250" t="s">
        <v>167</v>
      </c>
      <c r="C96" s="251"/>
      <c r="D96" s="251"/>
      <c r="E96" s="251"/>
      <c r="F96" s="251"/>
      <c r="G96" s="251"/>
      <c r="H96" s="251"/>
      <c r="I96" s="251"/>
      <c r="J96" s="251"/>
      <c r="K96" s="251"/>
      <c r="L96" s="251"/>
      <c r="M96" s="251"/>
      <c r="N96" s="252"/>
    </row>
    <row r="97" spans="2:20" x14ac:dyDescent="0.2">
      <c r="B97" s="253"/>
      <c r="C97" s="254"/>
      <c r="D97" s="254"/>
      <c r="E97" s="254"/>
      <c r="F97" s="254"/>
      <c r="G97" s="254"/>
      <c r="H97" s="254"/>
      <c r="I97" s="254"/>
      <c r="J97" s="254"/>
      <c r="K97" s="254"/>
      <c r="L97" s="254"/>
      <c r="M97" s="254"/>
      <c r="N97" s="255"/>
    </row>
    <row r="98" spans="2:20" x14ac:dyDescent="0.2">
      <c r="B98" s="256"/>
      <c r="C98" s="257"/>
      <c r="D98" s="257"/>
      <c r="E98" s="257"/>
      <c r="F98" s="257"/>
      <c r="G98" s="257"/>
      <c r="H98" s="257"/>
      <c r="I98" s="257"/>
      <c r="J98" s="257"/>
      <c r="K98" s="257"/>
      <c r="L98" s="257"/>
      <c r="M98" s="257"/>
      <c r="N98" s="258"/>
    </row>
    <row r="99" spans="2:20" x14ac:dyDescent="0.2">
      <c r="B99" s="256"/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8"/>
    </row>
    <row r="100" spans="2:20" x14ac:dyDescent="0.2">
      <c r="B100" s="256"/>
      <c r="C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8"/>
    </row>
    <row r="101" spans="2:20" x14ac:dyDescent="0.2">
      <c r="B101" s="256"/>
      <c r="C101" s="257"/>
      <c r="D101" s="257"/>
      <c r="E101" s="257"/>
      <c r="F101" s="257"/>
      <c r="G101" s="257"/>
      <c r="H101" s="257"/>
      <c r="I101" s="257"/>
      <c r="J101" s="257"/>
      <c r="K101" s="257"/>
      <c r="L101" s="257"/>
      <c r="M101" s="257"/>
      <c r="N101" s="258"/>
    </row>
    <row r="102" spans="2:20" x14ac:dyDescent="0.2">
      <c r="B102" s="256"/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8"/>
    </row>
    <row r="103" spans="2:20" x14ac:dyDescent="0.2">
      <c r="B103" s="259"/>
      <c r="C103" s="260"/>
      <c r="D103" s="260"/>
      <c r="E103" s="260"/>
      <c r="F103" s="260"/>
      <c r="G103" s="260"/>
      <c r="H103" s="260"/>
      <c r="I103" s="260"/>
      <c r="J103" s="260"/>
      <c r="K103" s="260"/>
      <c r="L103" s="260"/>
      <c r="M103" s="260"/>
      <c r="N103" s="261"/>
    </row>
    <row r="104" spans="2:20" ht="4.1500000000000004" customHeight="1" x14ac:dyDescent="0.2"/>
    <row r="105" spans="2:20" ht="14.25" x14ac:dyDescent="0.2">
      <c r="B105" s="267" t="s">
        <v>198</v>
      </c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</row>
    <row r="106" spans="2:20" ht="14.25" x14ac:dyDescent="0.2">
      <c r="B106" s="267" t="s">
        <v>199</v>
      </c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</row>
    <row r="107" spans="2:20" ht="14.25" x14ac:dyDescent="0.2">
      <c r="B107" s="262" t="e">
        <f>VLOOKUP(D14,' område niveau 3'!A4:H20,6,FALSE)</f>
        <v>#N/A</v>
      </c>
      <c r="C107" s="262"/>
      <c r="D107" s="262"/>
      <c r="E107" s="262"/>
      <c r="F107" s="262"/>
      <c r="G107" s="262"/>
      <c r="H107" s="262"/>
      <c r="I107" s="262"/>
      <c r="J107" s="262"/>
      <c r="K107" s="262"/>
      <c r="L107" s="262"/>
      <c r="M107" s="141"/>
      <c r="N107" s="141"/>
      <c r="P107" s="3"/>
      <c r="Q107" s="3" t="s">
        <v>178</v>
      </c>
    </row>
    <row r="108" spans="2:20" x14ac:dyDescent="0.2">
      <c r="P108">
        <v>2023</v>
      </c>
      <c r="Q108">
        <v>2024</v>
      </c>
      <c r="R108">
        <v>2025</v>
      </c>
      <c r="S108">
        <v>2026</v>
      </c>
      <c r="T108">
        <v>2027</v>
      </c>
    </row>
    <row r="109" spans="2:20" x14ac:dyDescent="0.2">
      <c r="P109" s="4">
        <v>44927</v>
      </c>
      <c r="Q109" s="4">
        <v>45292</v>
      </c>
      <c r="R109" s="4">
        <v>45658</v>
      </c>
      <c r="S109" s="4">
        <v>46023</v>
      </c>
      <c r="T109" s="4">
        <v>46388</v>
      </c>
    </row>
    <row r="110" spans="2:20" x14ac:dyDescent="0.2">
      <c r="P110" s="4">
        <v>45022</v>
      </c>
      <c r="Q110" s="4">
        <v>45379</v>
      </c>
      <c r="R110" s="4">
        <v>45764</v>
      </c>
      <c r="S110" s="4">
        <v>46114</v>
      </c>
      <c r="T110" s="4">
        <v>46471</v>
      </c>
    </row>
    <row r="111" spans="2:20" x14ac:dyDescent="0.2">
      <c r="P111" s="4">
        <v>45023</v>
      </c>
      <c r="Q111" s="4">
        <v>45380</v>
      </c>
      <c r="R111" s="4">
        <v>45765</v>
      </c>
      <c r="S111" s="4">
        <v>46115</v>
      </c>
      <c r="T111" s="4">
        <v>46472</v>
      </c>
    </row>
    <row r="112" spans="2:20" x14ac:dyDescent="0.2">
      <c r="P112" s="4">
        <v>45026</v>
      </c>
      <c r="Q112" s="4">
        <v>45383</v>
      </c>
      <c r="R112" s="4">
        <v>45768</v>
      </c>
      <c r="S112" s="4">
        <v>46118</v>
      </c>
      <c r="T112" s="4">
        <v>46475</v>
      </c>
    </row>
    <row r="113" spans="16:21" x14ac:dyDescent="0.2">
      <c r="P113" s="4">
        <v>45051</v>
      </c>
      <c r="Q113" s="4">
        <v>45421</v>
      </c>
      <c r="R113" s="4">
        <v>45806</v>
      </c>
      <c r="S113" s="4">
        <v>46156</v>
      </c>
      <c r="T113" s="4">
        <v>46513</v>
      </c>
    </row>
    <row r="114" spans="16:21" x14ac:dyDescent="0.2">
      <c r="P114" s="4">
        <v>45064</v>
      </c>
      <c r="Q114" s="4">
        <v>45432</v>
      </c>
      <c r="R114" s="4">
        <v>45817</v>
      </c>
      <c r="S114" s="4">
        <v>46167</v>
      </c>
      <c r="T114" s="4">
        <v>46523</v>
      </c>
    </row>
    <row r="115" spans="16:21" x14ac:dyDescent="0.2">
      <c r="P115" s="4">
        <v>45075</v>
      </c>
      <c r="Q115" s="4">
        <v>45651</v>
      </c>
      <c r="R115" s="4">
        <v>46016</v>
      </c>
      <c r="S115" s="4">
        <v>46381</v>
      </c>
      <c r="U115" s="4"/>
    </row>
    <row r="116" spans="16:21" x14ac:dyDescent="0.2">
      <c r="P116" s="4">
        <v>45285</v>
      </c>
      <c r="Q116" s="4">
        <v>45652</v>
      </c>
      <c r="R116" s="4">
        <v>46017</v>
      </c>
      <c r="S116" s="4"/>
      <c r="U116" s="4"/>
    </row>
    <row r="117" spans="16:21" x14ac:dyDescent="0.2">
      <c r="P117" s="4">
        <v>45286</v>
      </c>
    </row>
  </sheetData>
  <sheetProtection algorithmName="SHA-512" hashValue="MUPiZI4r8KWv6vvsoHrfpKnm2X9MGwRVrxjuyM3sB1pbeu2zFzJmkidXI/OUaUoMxdRuWHe7bb0dHBtJHeh8tg==" saltValue="gDa92fdBy7FibZ7b4MRCaQ==" spinCount="100000" sheet="1" selectLockedCells="1"/>
  <mergeCells count="35">
    <mergeCell ref="B96:N96"/>
    <mergeCell ref="B97:N103"/>
    <mergeCell ref="B105:N105"/>
    <mergeCell ref="B106:N106"/>
    <mergeCell ref="B107:L107"/>
    <mergeCell ref="B73:N73"/>
    <mergeCell ref="B78:N80"/>
    <mergeCell ref="B82:N82"/>
    <mergeCell ref="B59:N59"/>
    <mergeCell ref="B60:D60"/>
    <mergeCell ref="B63:N63"/>
    <mergeCell ref="B65:D65"/>
    <mergeCell ref="B67:D67"/>
    <mergeCell ref="J84:K84"/>
    <mergeCell ref="B87:M87"/>
    <mergeCell ref="B58:N58"/>
    <mergeCell ref="D25:N26"/>
    <mergeCell ref="B27:N27"/>
    <mergeCell ref="C28:E28"/>
    <mergeCell ref="F28:N28"/>
    <mergeCell ref="B39:I43"/>
    <mergeCell ref="B48:N48"/>
    <mergeCell ref="B49:N49"/>
    <mergeCell ref="B51:D51"/>
    <mergeCell ref="B54:N54"/>
    <mergeCell ref="B55:N55"/>
    <mergeCell ref="B56:D56"/>
    <mergeCell ref="B69:D69"/>
    <mergeCell ref="B71:N71"/>
    <mergeCell ref="D18:J18"/>
    <mergeCell ref="D2:J2"/>
    <mergeCell ref="B3:M4"/>
    <mergeCell ref="D5:J5"/>
    <mergeCell ref="D14:J14"/>
    <mergeCell ref="D16:J16"/>
  </mergeCells>
  <dataValidations count="22">
    <dataValidation allowBlank="1" showDropDown="1" showInputMessage="1" showErrorMessage="1" sqref="B51:D51" xr:uid="{1F73562F-6914-4252-8101-C6813EB9BB4E}"/>
    <dataValidation type="list" allowBlank="1" showDropDown="1" showInputMessage="1" showErrorMessage="1" errorTitle="Angiv maks 14 uger." error="Angiv maks 14 uger." sqref="F60" xr:uid="{67000134-00EB-43C3-BE4C-B415ED84C73D}">
      <formula1>$T$60:$T$73</formula1>
    </dataValidation>
    <dataValidation type="custom" allowBlank="1" showInputMessage="1" showErrorMessage="1" sqref="P30" xr:uid="{4ADF461F-D24A-4114-BBA8-66E7F5E84051}">
      <formula1>IF(C28="Mor",20,2)</formula1>
    </dataValidation>
    <dataValidation type="date" operator="greaterThanOrEqual" allowBlank="1" showInputMessage="1" showErrorMessage="1" errorTitle="Skal skrives som dd-mm-åå" error="Indtast fødselsdato der er senere end den 01-08-2022." sqref="D22" xr:uid="{E516C133-46B3-4793-820F-B6B39F445EF6}">
      <formula1>44775</formula1>
    </dataValidation>
    <dataValidation allowBlank="1" showInputMessage="1" showErrorMessage="1" prompt="Indtast dato adskilt af bindestreger. Fx 02-08-2022" sqref="K32 K51 K60 K56" xr:uid="{50B1A8BF-0701-421C-A203-B03806505AE1}"/>
    <dataValidation type="whole" allowBlank="1" showInputMessage="1" showErrorMessage="1" error="Maksimum 6 dage._x000a_Alt over 6 dage skal skrives som hele uger" prompt="Alt over 6 dage skal angives som hele uger." sqref="H30 H32 H36" xr:uid="{8E319911-05B9-40DE-A569-637B7874565F}">
      <formula1>0</formula1>
      <formula2>6</formula2>
    </dataValidation>
    <dataValidation allowBlank="1" showInputMessage="1" showErrorMessage="1" prompt="Alt over 6 dage skal angives som hele uger." sqref="H51 H60 H56" xr:uid="{9B049182-7B5D-466D-A42A-84548286E7F7}"/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56" xr:uid="{345DE4C8-60DB-418B-BA3A-52B4A444FADD}">
      <formula1>IF(AND(C33="Mor",F41=2),F56&lt;=11,F56&lt;=13)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39" xr:uid="{3322C2B8-AF68-4C42-ABB8-12F18C4FABBB}">
      <formula1>D22</formula1>
    </dataValidation>
    <dataValidation type="custom" allowBlank="1" showInputMessage="1" showErrorMessage="1" errorTitle="Angiv færre antal uger." error="Hvis Far: 6 uger" sqref="F36" xr:uid="{69E90E2A-24CA-4C1E-8065-2891FDB4764D}">
      <formula1>IF(C28="Mor",F36&lt;=2,F36&lt;=6)</formula1>
    </dataValidation>
    <dataValidation type="custom" allowBlank="1" showInputMessage="1" showErrorMessage="1" errorTitle="Angiv færre antal uger." error="- 28 uger hvis barnet er født før 1.4.2026_x000a_- 30 uger hvis barnet er født fra 1.4.2026" sqref="F32" xr:uid="{39F82867-FEB5-4073-8B21-ADAD144DB091}">
      <formula1>IF(C28="Soloforældre Far",F32&lt;=P32,F32&lt;=P32)</formula1>
    </dataValidation>
    <dataValidation type="list" allowBlank="1" showDropDown="1" showInputMessage="1" showErrorMessage="1" sqref="C28:E28" xr:uid="{645FC235-177E-4189-BC93-6D779C3AC2F8}">
      <formula1>$S$9:$S$10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1:K42" xr:uid="{9BE18581-4D9F-4A4D-90ED-D356AAA0EF50}">
      <formula1>G1048466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0" xr:uid="{BDB5EE2E-B8FD-457B-9E4E-B76AC0453F1F}">
      <formula1>G1048466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43" xr:uid="{690D727F-32F2-46EC-B326-6296730FD027}">
      <formula1>G1048466</formula1>
    </dataValidation>
    <dataValidation type="whole" allowBlank="1" showInputMessage="1" showErrorMessage="1" errorTitle="Max. antal uge er 6" error="Max. antal uge er 6" sqref="F33:F35 F37:F38" xr:uid="{C327D199-CC2C-4E8E-B636-A5ADB26D00D8}">
      <formula1>0</formula1>
      <formula2>C33</formula2>
    </dataValidation>
    <dataValidation type="whole" allowBlank="1" showInputMessage="1" showErrorMessage="1" error="Maksimum 6 dage._x000a_Alt over 6 dage skal skrives som hele uger" prompt="Alt over 6 dage skal skrives som hele uger" sqref="H33:H35 H37:H38" xr:uid="{74990ED9-D0D9-446A-AABE-6946691AD1A6}">
      <formula1>0</formula1>
      <formula2>6</formula2>
    </dataValidation>
    <dataValidation type="custom" allowBlank="1" showInputMessage="1" showErrorMessage="1" errorTitle="Angiv færre antal uger." error="Hvis Far: 2 uger" sqref="F30" xr:uid="{9A4DBA2E-908F-4452-820F-D3CE4241F6A4}">
      <formula1>IF(C28="Mor",F30&lt;=20,F30&lt;=2)</formula1>
    </dataValidation>
    <dataValidation allowBlank="1" showInputMessage="1" showErrorMessage="1" errorTitle="Skal skrives som dd-mm-åå" sqref="E22:G22" xr:uid="{6BA06F76-A030-4DDE-9C2A-B65F83413DA7}"/>
    <dataValidation showDropDown="1" showInputMessage="1" showErrorMessage="1" sqref="N18:N19 D18 J19" xr:uid="{747C0DD5-5B37-4EB4-9BE1-0682D3334450}"/>
    <dataValidation type="list" allowBlank="1" showInputMessage="1" showErrorMessage="1" sqref="J15 J17 B72:D72 B52:D53" xr:uid="{A3CBFF09-1189-415B-87FE-CA4F8E4FFEA3}">
      <formula1>#REF!</formula1>
    </dataValidation>
    <dataValidation type="list" allowBlank="1" showInputMessage="1" showErrorMessage="1" sqref="B65:D65 B67:D67 B69:D69" xr:uid="{CD349388-FEDE-4883-A97C-FA3F2D310814}">
      <formula1>$S$12:$S$14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77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21505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21505" r:id="rId4"/>
      </mc:Fallback>
    </mc:AlternateContent>
    <mc:AlternateContent xmlns:mc="http://schemas.openxmlformats.org/markup-compatibility/2006">
      <mc:Choice Requires="x14">
        <oleObject progId="Visio.Drawing.15" shapeId="21506" r:id="rId6">
          <objectPr defaultSize="0" autoPict="0" r:id="rId7">
            <anchor moveWithCells="1">
              <from>
                <xdr:col>1</xdr:col>
                <xdr:colOff>285750</xdr:colOff>
                <xdr:row>24</xdr:row>
                <xdr:rowOff>114300</xdr:rowOff>
              </from>
              <to>
                <xdr:col>1</xdr:col>
                <xdr:colOff>1181100</xdr:colOff>
                <xdr:row>25</xdr:row>
                <xdr:rowOff>609600</xdr:rowOff>
              </to>
            </anchor>
          </objectPr>
        </oleObject>
      </mc:Choice>
      <mc:Fallback>
        <oleObject progId="Visio.Drawing.15" shapeId="21506" r:id="rId6"/>
      </mc:Fallback>
    </mc:AlternateContent>
    <mc:AlternateContent xmlns:mc="http://schemas.openxmlformats.org/markup-compatibility/2006">
      <mc:Choice Requires="x14">
        <oleObject progId="Visio.Drawing.15" shapeId="21507" r:id="rId8">
          <objectPr defaultSize="0" autoPict="0" r:id="rId9">
            <anchor moveWithCells="1">
              <from>
                <xdr:col>1</xdr:col>
                <xdr:colOff>238125</xdr:colOff>
                <xdr:row>45</xdr:row>
                <xdr:rowOff>190500</xdr:rowOff>
              </from>
              <to>
                <xdr:col>1</xdr:col>
                <xdr:colOff>1143000</xdr:colOff>
                <xdr:row>46</xdr:row>
                <xdr:rowOff>228600</xdr:rowOff>
              </to>
            </anchor>
          </objectPr>
        </oleObject>
      </mc:Choice>
      <mc:Fallback>
        <oleObject progId="Visio.Drawing.15" shapeId="21507" r:id="rId8"/>
      </mc:Fallback>
    </mc:AlternateContent>
    <mc:AlternateContent xmlns:mc="http://schemas.openxmlformats.org/markup-compatibility/2006">
      <mc:Choice Requires="x14">
        <oleObject progId="Visio.Drawing.15" shapeId="21508" r:id="rId10">
          <objectPr defaultSize="0" autoPict="0" r:id="rId11">
            <anchor moveWithCells="1">
              <from>
                <xdr:col>1</xdr:col>
                <xdr:colOff>295275</xdr:colOff>
                <xdr:row>70</xdr:row>
                <xdr:rowOff>200025</xdr:rowOff>
              </from>
              <to>
                <xdr:col>1</xdr:col>
                <xdr:colOff>1200150</xdr:colOff>
                <xdr:row>70</xdr:row>
                <xdr:rowOff>1047750</xdr:rowOff>
              </to>
            </anchor>
          </objectPr>
        </oleObject>
      </mc:Choice>
      <mc:Fallback>
        <oleObject progId="Visio.Drawing.15" shapeId="21508" r:id="rId10"/>
      </mc:Fallback>
    </mc:AlternateContent>
    <mc:AlternateContent xmlns:mc="http://schemas.openxmlformats.org/markup-compatibility/2006">
      <mc:Choice Requires="x14">
        <oleObject progId="Visio.Drawing.15" shapeId="21509" r:id="rId12">
          <objectPr defaultSize="0" autoPict="0" r:id="rId11">
            <anchor moveWithCells="1">
              <from>
                <xdr:col>1</xdr:col>
                <xdr:colOff>171450</xdr:colOff>
                <xdr:row>78</xdr:row>
                <xdr:rowOff>38100</xdr:rowOff>
              </from>
              <to>
                <xdr:col>1</xdr:col>
                <xdr:colOff>1076325</xdr:colOff>
                <xdr:row>79</xdr:row>
                <xdr:rowOff>800100</xdr:rowOff>
              </to>
            </anchor>
          </objectPr>
        </oleObject>
      </mc:Choice>
      <mc:Fallback>
        <oleObject progId="Visio.Drawing.15" shapeId="21509" r:id="rId12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0EE97C-83AB-4740-A808-F1FBEA34A688}">
          <x14:formula1>
            <xm:f>' område niveau 3'!$F$22:$F$86</xm:f>
          </x14:formula1>
          <xm:sqref>D16:J16</xm:sqref>
        </x14:dataValidation>
        <x14:dataValidation type="list" allowBlank="1" showInputMessage="1" showErrorMessage="1" xr:uid="{F2B1A359-63F3-484B-838A-2D6A0E22975E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64FE-5FC2-4588-9A65-5547AFC1C640}">
  <sheetPr>
    <tabColor rgb="FFFF0000"/>
  </sheetPr>
  <dimension ref="B2:U121"/>
  <sheetViews>
    <sheetView showGridLines="0" showRowColHeaders="0" zoomScale="90" zoomScaleNormal="90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3.7109375" customWidth="1"/>
    <col min="14" max="14" width="3.140625" customWidth="1"/>
    <col min="15" max="15" width="10.85546875" hidden="1" customWidth="1"/>
    <col min="16" max="18" width="11.28515625" hidden="1" customWidth="1"/>
    <col min="19" max="19" width="49.140625" hidden="1" customWidth="1"/>
    <col min="20" max="21" width="11.28515625" hidden="1" customWidth="1"/>
    <col min="22" max="22" width="17.42578125" customWidth="1"/>
    <col min="23" max="23" width="9.140625" customWidth="1"/>
  </cols>
  <sheetData>
    <row r="2" spans="2:21" ht="8.65" customHeight="1" x14ac:dyDescent="0.2">
      <c r="B2" s="34"/>
      <c r="C2" s="35"/>
      <c r="D2" s="219"/>
      <c r="E2" s="219"/>
      <c r="F2" s="219"/>
      <c r="G2" s="219"/>
      <c r="H2" s="219"/>
      <c r="I2" s="219"/>
      <c r="J2" s="219"/>
      <c r="K2" s="36"/>
      <c r="L2" s="36"/>
      <c r="M2" s="36"/>
      <c r="N2" s="37"/>
    </row>
    <row r="3" spans="2:21" ht="13.15" customHeight="1" x14ac:dyDescent="0.2">
      <c r="B3" s="220" t="s">
        <v>264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39"/>
    </row>
    <row r="4" spans="2:21" ht="17.25" customHeight="1" x14ac:dyDescent="0.2"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39"/>
    </row>
    <row r="5" spans="2:21" ht="44.65" customHeight="1" x14ac:dyDescent="0.2">
      <c r="B5" s="133"/>
      <c r="C5" s="134"/>
      <c r="D5" s="222" t="s">
        <v>169</v>
      </c>
      <c r="E5" s="222"/>
      <c r="F5" s="222"/>
      <c r="G5" s="222"/>
      <c r="H5" s="222"/>
      <c r="I5" s="222"/>
      <c r="J5" s="222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 t="str">
        <f>IF(D20="","",IF(ISEVEN(RIGHT(D20,2)),"Mor",""))</f>
        <v/>
      </c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 t="s">
        <v>357</v>
      </c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/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23"/>
      <c r="E14" s="223"/>
      <c r="F14" s="223"/>
      <c r="G14" s="223"/>
      <c r="H14" s="223"/>
      <c r="I14" s="223"/>
      <c r="J14" s="223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23"/>
      <c r="E16" s="223"/>
      <c r="F16" s="223"/>
      <c r="G16" s="223"/>
      <c r="H16" s="223"/>
      <c r="I16" s="223"/>
      <c r="J16" s="223"/>
      <c r="K16" s="9"/>
      <c r="L16" s="9"/>
      <c r="M16" s="9"/>
      <c r="N16" s="7"/>
      <c r="S16" s="63" t="s">
        <v>153</v>
      </c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 t="s">
        <v>172</v>
      </c>
    </row>
    <row r="18" spans="2:19" ht="18" customHeight="1" x14ac:dyDescent="0.2">
      <c r="B18" s="8" t="s">
        <v>14</v>
      </c>
      <c r="C18" s="9"/>
      <c r="D18" s="223"/>
      <c r="E18" s="223"/>
      <c r="F18" s="223"/>
      <c r="G18" s="223"/>
      <c r="H18" s="223"/>
      <c r="I18" s="223"/>
      <c r="J18" s="223"/>
      <c r="K18" s="9"/>
      <c r="L18" s="9"/>
      <c r="M18" s="9"/>
      <c r="N18" s="6"/>
      <c r="S18" s="3" t="s">
        <v>162</v>
      </c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 t="s">
        <v>163</v>
      </c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46113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16.899999999999999" customHeight="1" x14ac:dyDescent="0.2">
      <c r="B25" s="237" t="s">
        <v>404</v>
      </c>
      <c r="C25" s="238"/>
      <c r="D25" s="238"/>
      <c r="E25" s="239"/>
      <c r="F25" s="239"/>
      <c r="G25" s="239"/>
      <c r="H25" s="239"/>
      <c r="I25" s="239"/>
      <c r="J25" s="239"/>
      <c r="K25" s="239"/>
      <c r="L25" s="239"/>
      <c r="M25" s="239"/>
      <c r="N25" s="125"/>
    </row>
    <row r="26" spans="2:19" ht="5.0999999999999996" customHeight="1" x14ac:dyDescent="0.2">
      <c r="B26" s="126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31"/>
    </row>
    <row r="27" spans="2:19" ht="16.899999999999999" customHeight="1" x14ac:dyDescent="0.2">
      <c r="B27" s="75" t="str">
        <f>IF(E25="Regionalt ansat i Region Sjælland eller i anden region","Far/medmor afholder følgende antal orlovsuger og dage med løn","")</f>
        <v/>
      </c>
      <c r="C27" s="77"/>
      <c r="D27" s="77"/>
      <c r="E27" s="127"/>
      <c r="F27" s="145"/>
      <c r="G27" s="77" t="s">
        <v>29</v>
      </c>
      <c r="H27" s="33"/>
      <c r="I27" s="77" t="s">
        <v>19</v>
      </c>
      <c r="J27" s="77"/>
      <c r="K27" s="114"/>
      <c r="L27" s="114"/>
      <c r="M27" s="114"/>
      <c r="N27" s="31"/>
    </row>
    <row r="28" spans="2:19" ht="5.0999999999999996" customHeight="1" x14ac:dyDescent="0.2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2"/>
    </row>
    <row r="29" spans="2:19" ht="5.0999999999999996" customHeight="1" x14ac:dyDescent="0.2"/>
    <row r="30" spans="2:19" ht="30.6" customHeight="1" x14ac:dyDescent="0.2">
      <c r="B30" s="68"/>
      <c r="C30" s="69"/>
      <c r="D30" s="224" t="s">
        <v>160</v>
      </c>
      <c r="E30" s="224"/>
      <c r="F30" s="224"/>
      <c r="G30" s="224"/>
      <c r="H30" s="224"/>
      <c r="I30" s="224"/>
      <c r="J30" s="224"/>
      <c r="K30" s="224"/>
      <c r="L30" s="224"/>
      <c r="M30" s="224"/>
      <c r="N30" s="225"/>
    </row>
    <row r="31" spans="2:19" ht="5.0999999999999996" customHeight="1" x14ac:dyDescent="0.2">
      <c r="B31" s="70"/>
      <c r="C31" s="71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7"/>
    </row>
    <row r="32" spans="2:19" ht="5.0999999999999996" customHeight="1" x14ac:dyDescent="0.2">
      <c r="B32" s="70"/>
      <c r="C32" s="71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7"/>
    </row>
    <row r="33" spans="2:19" ht="5.0999999999999996" customHeight="1" x14ac:dyDescent="0.2">
      <c r="B33" s="70"/>
      <c r="C33" s="71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7"/>
    </row>
    <row r="34" spans="2:19" ht="5.0999999999999996" customHeight="1" x14ac:dyDescent="0.2">
      <c r="B34" s="70"/>
      <c r="C34" s="71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7"/>
    </row>
    <row r="35" spans="2:19" ht="5.0999999999999996" customHeight="1" x14ac:dyDescent="0.2">
      <c r="B35" s="70"/>
      <c r="C35" s="71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7"/>
    </row>
    <row r="36" spans="2:19" ht="5.0999999999999996" customHeight="1" x14ac:dyDescent="0.2">
      <c r="B36" s="70"/>
      <c r="C36" s="71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7"/>
    </row>
    <row r="37" spans="2:19" ht="5.0999999999999996" customHeight="1" x14ac:dyDescent="0.2">
      <c r="B37" s="70"/>
      <c r="C37" s="71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7"/>
    </row>
    <row r="38" spans="2:19" ht="5.0999999999999996" customHeight="1" x14ac:dyDescent="0.2">
      <c r="B38" s="70"/>
      <c r="C38" s="71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7"/>
    </row>
    <row r="39" spans="2:19" ht="5.0999999999999996" customHeight="1" x14ac:dyDescent="0.2">
      <c r="B39" s="70"/>
      <c r="C39" s="71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7"/>
    </row>
    <row r="40" spans="2:19" ht="64.150000000000006" customHeight="1" x14ac:dyDescent="0.2">
      <c r="B40" s="72"/>
      <c r="C40" s="73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9"/>
    </row>
    <row r="41" spans="2:19" ht="5.0999999999999996" customHeight="1" x14ac:dyDescent="0.2">
      <c r="B41" s="274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5"/>
    </row>
    <row r="42" spans="2:19" ht="18" customHeight="1" x14ac:dyDescent="0.2">
      <c r="B42" s="144" t="s">
        <v>27</v>
      </c>
      <c r="C42" s="232" t="str">
        <f>S9</f>
        <v>Flerlinge mor</v>
      </c>
      <c r="D42" s="232"/>
      <c r="E42" s="232"/>
      <c r="F42" s="233" t="s">
        <v>170</v>
      </c>
      <c r="G42" s="233"/>
      <c r="H42" s="233"/>
      <c r="I42" s="233"/>
      <c r="J42" s="233"/>
      <c r="K42" s="233"/>
      <c r="L42" s="233"/>
      <c r="M42" s="233"/>
      <c r="N42" s="234"/>
      <c r="S42" t="s">
        <v>174</v>
      </c>
    </row>
    <row r="43" spans="2:19" ht="5.0999999999999996" customHeight="1" x14ac:dyDescent="0.2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74"/>
    </row>
    <row r="44" spans="2:19" ht="19.5" customHeight="1" x14ac:dyDescent="0.2">
      <c r="B44" s="75" t="s">
        <v>28</v>
      </c>
      <c r="C44" s="76">
        <v>33</v>
      </c>
      <c r="D44" s="77" t="s">
        <v>154</v>
      </c>
      <c r="E44" s="77"/>
      <c r="F44" s="145"/>
      <c r="G44" s="77" t="s">
        <v>29</v>
      </c>
      <c r="H44" s="145"/>
      <c r="I44" s="77" t="s">
        <v>19</v>
      </c>
      <c r="J44" s="78" t="s">
        <v>17</v>
      </c>
      <c r="K44" s="205" t="str">
        <f>S44</f>
        <v/>
      </c>
      <c r="L44" s="78" t="s">
        <v>18</v>
      </c>
      <c r="M44" s="136" t="str">
        <f>IF(F44&lt;&gt;"",SUM(K44+F44*7+H44-1+S51+S53+S55),"")</f>
        <v/>
      </c>
      <c r="N44" s="74"/>
      <c r="O44" s="136" t="str">
        <f>M44</f>
        <v/>
      </c>
      <c r="P44" s="140"/>
      <c r="Q44">
        <v>10</v>
      </c>
      <c r="S44" s="4" t="str">
        <f>IF(AND(D22&lt;&gt;"",F44&lt;&gt;""),D22+1,"")</f>
        <v/>
      </c>
    </row>
    <row r="45" spans="2:19" ht="3.75" customHeight="1" x14ac:dyDescent="0.2">
      <c r="B45" s="79"/>
      <c r="C45" s="9"/>
      <c r="D45" s="9"/>
      <c r="E45" s="9"/>
      <c r="F45" s="80"/>
      <c r="G45" s="9"/>
      <c r="H45" s="81"/>
      <c r="I45" s="82"/>
      <c r="J45" s="83"/>
      <c r="K45" s="84"/>
      <c r="L45" s="85"/>
      <c r="M45" s="86"/>
      <c r="N45" s="10"/>
    </row>
    <row r="46" spans="2:19" ht="19.149999999999999" customHeight="1" x14ac:dyDescent="0.2">
      <c r="B46" s="87" t="str">
        <f>IF(C42="Mor","Jeg har mulighed for at holde","Jeg har ret til at holde")</f>
        <v>Jeg har ret til at holde</v>
      </c>
      <c r="C46" s="76">
        <v>4</v>
      </c>
      <c r="D46" s="77" t="s">
        <v>154</v>
      </c>
      <c r="E46" s="77"/>
      <c r="F46" s="145"/>
      <c r="G46" s="77" t="s">
        <v>29</v>
      </c>
      <c r="H46" s="145"/>
      <c r="I46" s="88" t="s">
        <v>19</v>
      </c>
      <c r="J46" s="78" t="s">
        <v>17</v>
      </c>
      <c r="K46" s="32" t="str">
        <f>IF(F46&lt;&gt;"",O44+1,"")</f>
        <v/>
      </c>
      <c r="L46" s="78" t="s">
        <v>18</v>
      </c>
      <c r="M46" s="136" t="str">
        <f>IF(F46&lt;&gt;"",K46+F46*7+H46-1,"")</f>
        <v/>
      </c>
      <c r="N46" s="89"/>
      <c r="O46" s="136" t="str">
        <f>IF(M46="",O44,M46)</f>
        <v/>
      </c>
      <c r="P46" s="141">
        <f>IF(D22&gt;=O22,R46,Q46)</f>
        <v>2</v>
      </c>
      <c r="Q46" s="141">
        <v>2</v>
      </c>
      <c r="R46" s="141">
        <v>4</v>
      </c>
      <c r="S46" s="4"/>
    </row>
    <row r="47" spans="2:19" ht="4.9000000000000004" customHeight="1" x14ac:dyDescent="0.2">
      <c r="B47" s="75"/>
      <c r="C47" s="90"/>
      <c r="D47" s="9"/>
      <c r="E47" s="77"/>
      <c r="F47" s="91"/>
      <c r="G47" s="77"/>
      <c r="H47" s="146"/>
      <c r="I47" s="88"/>
      <c r="J47" s="78"/>
      <c r="K47" s="77"/>
      <c r="L47" s="78"/>
      <c r="M47" s="77"/>
      <c r="N47" s="89"/>
      <c r="O47" s="136"/>
    </row>
    <row r="48" spans="2:19" ht="18" customHeight="1" x14ac:dyDescent="0.2">
      <c r="B48" s="75" t="s">
        <v>155</v>
      </c>
      <c r="C48" s="76">
        <f>P46</f>
        <v>2</v>
      </c>
      <c r="D48" s="77" t="str">
        <f>IF(C42="Mor","uger med løn overført fra far. Jeg holder","uger med løn. Jeg holder")</f>
        <v>uger med løn. Jeg holder</v>
      </c>
      <c r="E48" s="77"/>
      <c r="F48" s="145"/>
      <c r="G48" s="77" t="s">
        <v>29</v>
      </c>
      <c r="H48" s="145"/>
      <c r="I48" s="88" t="s">
        <v>19</v>
      </c>
      <c r="J48" s="78" t="s">
        <v>17</v>
      </c>
      <c r="K48" s="32" t="str">
        <f>IF(F48&lt;&gt;"",O46+1,"")</f>
        <v/>
      </c>
      <c r="L48" s="78" t="s">
        <v>18</v>
      </c>
      <c r="M48" s="136" t="str">
        <f>IF(F48&lt;&gt;"",K48+F48*7+H48-1,"")</f>
        <v/>
      </c>
      <c r="N48" s="89"/>
      <c r="O48" s="136" t="str">
        <f t="shared" ref="O48" si="0">IF(M48="",O46,M48)</f>
        <v/>
      </c>
      <c r="S48">
        <f>F48</f>
        <v>0</v>
      </c>
    </row>
    <row r="49" spans="2:19" ht="2.4500000000000002" customHeight="1" x14ac:dyDescent="0.2">
      <c r="B49" s="75"/>
      <c r="C49" s="9"/>
      <c r="D49" s="9"/>
      <c r="E49" s="77"/>
      <c r="F49" s="9"/>
      <c r="G49" s="77"/>
      <c r="H49" s="77"/>
      <c r="I49" s="88"/>
      <c r="J49" s="78"/>
      <c r="K49" s="77"/>
      <c r="L49" s="78"/>
      <c r="M49" s="92"/>
      <c r="N49" s="89"/>
    </row>
    <row r="50" spans="2:19" ht="6.6" customHeight="1" x14ac:dyDescent="0.2">
      <c r="B50" s="93"/>
      <c r="C50" s="94"/>
      <c r="D50" s="94"/>
      <c r="E50" s="94"/>
      <c r="F50" s="9"/>
      <c r="G50" s="77"/>
      <c r="H50" s="77"/>
      <c r="I50" s="88"/>
      <c r="J50" s="78"/>
      <c r="K50" s="77"/>
      <c r="L50" s="78"/>
      <c r="M50" s="77"/>
      <c r="N50" s="31"/>
    </row>
    <row r="51" spans="2:19" ht="19.149999999999999" customHeight="1" x14ac:dyDescent="0.2">
      <c r="B51" s="235" t="s">
        <v>171</v>
      </c>
      <c r="C51" s="236"/>
      <c r="D51" s="236"/>
      <c r="E51" s="236"/>
      <c r="F51" s="236"/>
      <c r="G51" s="236"/>
      <c r="H51" s="236"/>
      <c r="I51" s="236"/>
      <c r="J51" s="90" t="s">
        <v>17</v>
      </c>
      <c r="K51" s="32"/>
      <c r="L51" s="90" t="s">
        <v>18</v>
      </c>
      <c r="M51" s="154"/>
      <c r="N51" s="31"/>
      <c r="S51">
        <f>IF(M51&gt;K51,M51-K51+1,IF(AND(K51&lt;&gt;"",K51=M51),1,0))</f>
        <v>0</v>
      </c>
    </row>
    <row r="52" spans="2:19" ht="3" customHeight="1" x14ac:dyDescent="0.2">
      <c r="B52" s="235"/>
      <c r="C52" s="236"/>
      <c r="D52" s="236"/>
      <c r="E52" s="236"/>
      <c r="F52" s="236"/>
      <c r="G52" s="236"/>
      <c r="H52" s="236"/>
      <c r="I52" s="236"/>
      <c r="J52" s="90"/>
      <c r="K52" s="146"/>
      <c r="L52" s="90"/>
      <c r="M52" s="77"/>
      <c r="N52" s="31"/>
      <c r="S52">
        <f>IF(M52&gt;K52,M52-K52+1,IF(AND(K52&lt;&gt;"",K52=M52),1,0))</f>
        <v>0</v>
      </c>
    </row>
    <row r="53" spans="2:19" ht="19.5" customHeight="1" x14ac:dyDescent="0.2">
      <c r="B53" s="235"/>
      <c r="C53" s="236"/>
      <c r="D53" s="236"/>
      <c r="E53" s="236"/>
      <c r="F53" s="236"/>
      <c r="G53" s="236"/>
      <c r="H53" s="236"/>
      <c r="I53" s="236"/>
      <c r="J53" s="90" t="s">
        <v>17</v>
      </c>
      <c r="K53" s="32"/>
      <c r="L53" s="90" t="s">
        <v>18</v>
      </c>
      <c r="M53" s="154"/>
      <c r="N53" s="31"/>
      <c r="S53">
        <f>IF(M53&gt;K53,M53-K53+1,IF(AND(K53&lt;&gt;"",K53=M53),1,0))</f>
        <v>0</v>
      </c>
    </row>
    <row r="54" spans="2:19" ht="3" customHeight="1" x14ac:dyDescent="0.2">
      <c r="B54" s="235"/>
      <c r="C54" s="236"/>
      <c r="D54" s="236"/>
      <c r="E54" s="236"/>
      <c r="F54" s="236"/>
      <c r="G54" s="236"/>
      <c r="H54" s="236"/>
      <c r="I54" s="236"/>
      <c r="J54" s="90"/>
      <c r="K54" s="146"/>
      <c r="L54" s="90"/>
      <c r="M54" s="77"/>
      <c r="N54" s="31"/>
      <c r="S54">
        <f>IF(M54&gt;K54,M54-K54+1,IF(AND(K54&lt;&gt;"",K54=M54),1,0))</f>
        <v>0</v>
      </c>
    </row>
    <row r="55" spans="2:19" ht="19.5" customHeight="1" x14ac:dyDescent="0.2">
      <c r="B55" s="235"/>
      <c r="C55" s="236"/>
      <c r="D55" s="236"/>
      <c r="E55" s="236"/>
      <c r="F55" s="236"/>
      <c r="G55" s="236"/>
      <c r="H55" s="236"/>
      <c r="I55" s="236"/>
      <c r="J55" s="90" t="s">
        <v>17</v>
      </c>
      <c r="K55" s="32"/>
      <c r="L55" s="90" t="s">
        <v>18</v>
      </c>
      <c r="M55" s="154"/>
      <c r="N55" s="31"/>
      <c r="S55">
        <f>IF(M55&gt;K55,M55-K55+1,IF(AND(K55&lt;&gt;"",K55=M55),1,0))</f>
        <v>0</v>
      </c>
    </row>
    <row r="56" spans="2:19" ht="5.25" customHeight="1" x14ac:dyDescent="0.2">
      <c r="B56" s="66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2"/>
    </row>
    <row r="57" spans="2:19" ht="4.9000000000000004" customHeight="1" x14ac:dyDescent="0.2"/>
    <row r="58" spans="2:19" ht="64.5" customHeight="1" x14ac:dyDescent="0.2">
      <c r="B58" s="97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98"/>
      <c r="S58" s="3" t="s">
        <v>273</v>
      </c>
    </row>
    <row r="59" spans="2:19" ht="41.25" customHeight="1" x14ac:dyDescent="0.2">
      <c r="B59" s="9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100"/>
      <c r="S59" t="s">
        <v>179</v>
      </c>
    </row>
    <row r="60" spans="2:19" ht="107.25" customHeight="1" x14ac:dyDescent="0.2">
      <c r="B60" s="9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100"/>
    </row>
    <row r="61" spans="2:19" ht="5.0999999999999996" customHeight="1" x14ac:dyDescent="0.2"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</row>
    <row r="62" spans="2:19" ht="18" customHeight="1" x14ac:dyDescent="0.2">
      <c r="B62" s="240" t="s">
        <v>157</v>
      </c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2"/>
    </row>
    <row r="63" spans="2:19" ht="5.25" customHeight="1" x14ac:dyDescent="0.2">
      <c r="B63" s="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74"/>
    </row>
    <row r="64" spans="2:19" ht="21" customHeight="1" x14ac:dyDescent="0.2">
      <c r="B64" s="248" t="s">
        <v>273</v>
      </c>
      <c r="C64" s="249"/>
      <c r="D64" s="249"/>
      <c r="E64" s="9"/>
      <c r="F64" s="145"/>
      <c r="G64" s="77" t="s">
        <v>29</v>
      </c>
      <c r="H64" s="33"/>
      <c r="I64" s="77" t="s">
        <v>19</v>
      </c>
      <c r="J64" s="9" t="s">
        <v>17</v>
      </c>
      <c r="K64" s="32" t="str">
        <f>IF(OR(F64&lt;&gt;"",H64&lt;&gt;""),O48+1,"")</f>
        <v/>
      </c>
      <c r="L64" s="9" t="s">
        <v>18</v>
      </c>
      <c r="M64" s="136" t="str">
        <f>IF(OR(F64&lt;&gt;"",H64&lt;&gt;""),K64+F64*7+H64-1,"")</f>
        <v/>
      </c>
      <c r="N64" s="74"/>
      <c r="P64" s="152" t="str">
        <f>IF(M64&lt;&gt;"",M64,O48)</f>
        <v/>
      </c>
      <c r="S64" s="137" t="e">
        <f>M48+1</f>
        <v>#VALUE!</v>
      </c>
    </row>
    <row r="65" spans="2:20" ht="4.1500000000000004" customHeight="1" x14ac:dyDescent="0.2">
      <c r="B65" s="103"/>
      <c r="C65" s="104"/>
      <c r="D65" s="104"/>
      <c r="E65" s="105"/>
      <c r="F65" s="106"/>
      <c r="G65" s="107"/>
      <c r="H65" s="67"/>
      <c r="I65" s="107"/>
      <c r="J65" s="105"/>
      <c r="K65" s="108"/>
      <c r="L65" s="105"/>
      <c r="M65" s="108"/>
      <c r="N65" s="109"/>
      <c r="P65" s="153"/>
    </row>
    <row r="66" spans="2:20" ht="4.1500000000000004" customHeight="1" x14ac:dyDescent="0.2">
      <c r="B66" s="202"/>
      <c r="C66" s="202"/>
      <c r="D66" s="202"/>
      <c r="E66" s="110"/>
      <c r="F66" s="203"/>
      <c r="G66" s="111"/>
      <c r="I66" s="111"/>
      <c r="J66" s="110"/>
      <c r="K66" s="204"/>
      <c r="L66" s="110"/>
      <c r="M66" s="204"/>
      <c r="N66" s="110"/>
    </row>
    <row r="67" spans="2:20" ht="18" customHeight="1" x14ac:dyDescent="0.2">
      <c r="B67" s="240" t="s">
        <v>180</v>
      </c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2"/>
      <c r="P67" s="153"/>
      <c r="S67" s="4" t="str">
        <f>IF(AND(F69&lt;&gt;"",M61&lt;&gt;""),M61+1,"")</f>
        <v/>
      </c>
    </row>
    <row r="68" spans="2:20" ht="6.75" customHeight="1" x14ac:dyDescent="0.2"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5"/>
      <c r="P68" s="153"/>
      <c r="S68" s="137">
        <f>M61</f>
        <v>0</v>
      </c>
    </row>
    <row r="69" spans="2:20" ht="20.45" customHeight="1" x14ac:dyDescent="0.2">
      <c r="B69" s="246" t="s">
        <v>256</v>
      </c>
      <c r="C69" s="247"/>
      <c r="D69" s="247"/>
      <c r="E69" s="105"/>
      <c r="F69" s="148"/>
      <c r="G69" s="107" t="s">
        <v>29</v>
      </c>
      <c r="H69" s="149"/>
      <c r="I69" s="107" t="s">
        <v>19</v>
      </c>
      <c r="J69" s="105" t="s">
        <v>17</v>
      </c>
      <c r="K69" s="150" t="str">
        <f>IF(OR(F69&lt;&gt;"",H69&lt;&gt;""),P64+1,"")</f>
        <v/>
      </c>
      <c r="L69" s="105" t="s">
        <v>18</v>
      </c>
      <c r="M69" s="151" t="str">
        <f>IF(OR(F69&lt;&gt;"",H69&lt;&gt;""),K69+F69*7+H69-1,"")</f>
        <v/>
      </c>
      <c r="N69" s="109"/>
      <c r="P69" s="152" t="str">
        <f>IF(M69&lt;&gt;"",M69,P64)</f>
        <v/>
      </c>
      <c r="S69">
        <v>8</v>
      </c>
    </row>
    <row r="70" spans="2:20" ht="5.25" customHeight="1" x14ac:dyDescent="0.2"/>
    <row r="71" spans="2:20" ht="18" customHeight="1" x14ac:dyDescent="0.2">
      <c r="B71" s="240" t="s">
        <v>177</v>
      </c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2"/>
      <c r="P71" s="153"/>
      <c r="S71" s="4" t="str">
        <f>IF(AND(F73&lt;&gt;"",M64&lt;&gt;""),M64+1,"")</f>
        <v/>
      </c>
    </row>
    <row r="72" spans="2:20" ht="6.75" customHeight="1" x14ac:dyDescent="0.2">
      <c r="B72" s="243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5"/>
      <c r="P72" s="153"/>
      <c r="S72" s="137" t="str">
        <f>M64</f>
        <v/>
      </c>
    </row>
    <row r="73" spans="2:20" ht="20.45" customHeight="1" x14ac:dyDescent="0.2">
      <c r="B73" s="243" t="s">
        <v>328</v>
      </c>
      <c r="C73" s="244"/>
      <c r="D73" s="244"/>
      <c r="E73" s="9"/>
      <c r="F73" s="145"/>
      <c r="G73" s="77" t="s">
        <v>176</v>
      </c>
      <c r="H73" s="9"/>
      <c r="I73" s="77"/>
      <c r="J73" s="9" t="s">
        <v>17</v>
      </c>
      <c r="K73" s="32" t="str">
        <f>IF(F73&lt;&gt;"",P69+1,"")</f>
        <v/>
      </c>
      <c r="L73" s="9" t="s">
        <v>18</v>
      </c>
      <c r="M73" s="136" t="str">
        <f>IF(AND(F73&lt;&gt;"",K73&lt;&gt;""),K73+F73*7+H73-1,"")</f>
        <v/>
      </c>
      <c r="N73" s="74"/>
      <c r="P73" s="152" t="str">
        <f>IF(M73&lt;&gt;"",M73,P69)</f>
        <v/>
      </c>
      <c r="Q73">
        <v>1</v>
      </c>
      <c r="S73">
        <v>8</v>
      </c>
      <c r="T73">
        <v>1</v>
      </c>
    </row>
    <row r="74" spans="2:20" ht="6" customHeight="1" x14ac:dyDescent="0.2">
      <c r="B74" s="66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2"/>
      <c r="P74" s="153"/>
      <c r="S74">
        <v>14</v>
      </c>
      <c r="T74">
        <v>2</v>
      </c>
    </row>
    <row r="75" spans="2:20" ht="4.9000000000000004" customHeight="1" x14ac:dyDescent="0.2">
      <c r="P75" s="153"/>
      <c r="T75">
        <v>3</v>
      </c>
    </row>
    <row r="76" spans="2:20" ht="14.45" customHeight="1" x14ac:dyDescent="0.2">
      <c r="B76" s="240" t="s">
        <v>156</v>
      </c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2"/>
      <c r="P76" s="153"/>
      <c r="Q76" s="3"/>
      <c r="R76" t="s">
        <v>19</v>
      </c>
      <c r="T76">
        <v>4</v>
      </c>
    </row>
    <row r="77" spans="2:20" ht="6.95" customHeight="1" x14ac:dyDescent="0.2">
      <c r="B77" s="123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124"/>
      <c r="P77" s="153"/>
      <c r="T77">
        <v>5</v>
      </c>
    </row>
    <row r="78" spans="2:20" ht="19.149999999999999" customHeight="1" x14ac:dyDescent="0.2">
      <c r="B78" s="248"/>
      <c r="C78" s="249"/>
      <c r="D78" s="249"/>
      <c r="E78" s="65" t="str">
        <f>IF(B78="forlænger forældreorlov uden løn","(8 eller 14 uger)","")</f>
        <v/>
      </c>
      <c r="F78" s="145"/>
      <c r="G78" s="77" t="s">
        <v>19</v>
      </c>
      <c r="H78" s="112"/>
      <c r="I78" s="112" t="str">
        <f>IF(G78="uger/og","dage","")</f>
        <v/>
      </c>
      <c r="J78" s="78" t="s">
        <v>17</v>
      </c>
      <c r="K78" s="32" t="str">
        <f>IF(F78&lt;&gt;"",WORKDAY(P73,Q73,$P$113:$V$121),"")</f>
        <v/>
      </c>
      <c r="L78" s="78" t="s">
        <v>18</v>
      </c>
      <c r="M78" s="136" t="str">
        <f>IF(F78&lt;&gt;"",R78,"")</f>
        <v/>
      </c>
      <c r="N78" s="74"/>
      <c r="O78" s="137"/>
      <c r="P78" s="152" t="str">
        <f>IF(M78&lt;&gt;"",M78,P73)</f>
        <v/>
      </c>
      <c r="Q78">
        <v>1</v>
      </c>
      <c r="R78" s="4" t="e">
        <f>WORKDAY(P73,F78,$P$113:$U$121)</f>
        <v>#VALUE!</v>
      </c>
      <c r="S78" s="4" t="str">
        <f>IF(OR(F78&lt;&gt;"",H78&lt;&gt;0),IF(S64&lt;&gt;"",M64+1,IF(M48&lt;&gt;"",M48+1,IF(M46&lt;&gt;"",M46+1,IF(M44&lt;&gt;"",M44+1,"")))),"")</f>
        <v/>
      </c>
      <c r="T78">
        <v>6</v>
      </c>
    </row>
    <row r="79" spans="2:20" ht="6" customHeight="1" x14ac:dyDescent="0.2">
      <c r="B79" s="123"/>
      <c r="C79" s="65"/>
      <c r="D79" s="65"/>
      <c r="E79" s="65"/>
      <c r="F79" s="65"/>
      <c r="G79" s="77"/>
      <c r="H79" s="112"/>
      <c r="I79" s="88"/>
      <c r="J79" s="78"/>
      <c r="K79" s="78"/>
      <c r="L79" s="78"/>
      <c r="M79" s="78"/>
      <c r="N79" s="74"/>
      <c r="P79" s="152"/>
      <c r="Q79" s="137"/>
      <c r="S79" s="4"/>
      <c r="T79">
        <v>7</v>
      </c>
    </row>
    <row r="80" spans="2:20" ht="19.149999999999999" customHeight="1" x14ac:dyDescent="0.2">
      <c r="B80" s="248"/>
      <c r="C80" s="249"/>
      <c r="D80" s="249"/>
      <c r="E80" s="65"/>
      <c r="F80" s="145"/>
      <c r="G80" s="77" t="s">
        <v>19</v>
      </c>
      <c r="H80" s="112"/>
      <c r="I80" s="112" t="str">
        <f>IF(G80="uger/og","dage","")</f>
        <v/>
      </c>
      <c r="J80" s="78" t="s">
        <v>17</v>
      </c>
      <c r="K80" s="32" t="str">
        <f>IF(F80&lt;&gt;"",WORKDAY(P78,Q73,$P$113:$V$121),"")</f>
        <v/>
      </c>
      <c r="L80" s="78" t="s">
        <v>18</v>
      </c>
      <c r="M80" s="136" t="str">
        <f>IF(F80&lt;&gt;"",R80,"")</f>
        <v/>
      </c>
      <c r="N80" s="74"/>
      <c r="O80" s="137"/>
      <c r="P80" s="152" t="str">
        <f>IF(M80&lt;&gt;"",M80,P73)</f>
        <v/>
      </c>
      <c r="Q80">
        <v>1</v>
      </c>
      <c r="R80" s="4" t="e">
        <f>WORKDAY(P78,F80,$P$113:$T$121)</f>
        <v>#VALUE!</v>
      </c>
      <c r="S80" s="4" t="str">
        <f>IF(AND(M78&lt;&gt;"",OR(F80&lt;&gt;"",H80&lt;&gt;"")),M78+1,"")</f>
        <v/>
      </c>
      <c r="T80">
        <v>8</v>
      </c>
    </row>
    <row r="81" spans="2:20" ht="5.25" customHeight="1" x14ac:dyDescent="0.2">
      <c r="B81" s="123"/>
      <c r="C81" s="65"/>
      <c r="D81" s="65"/>
      <c r="E81" s="65"/>
      <c r="F81" s="65"/>
      <c r="G81" s="77"/>
      <c r="H81" s="112"/>
      <c r="I81" s="88"/>
      <c r="J81" s="78"/>
      <c r="K81" s="78"/>
      <c r="L81" s="78"/>
      <c r="M81" s="78"/>
      <c r="N81" s="74"/>
      <c r="P81" s="4"/>
      <c r="Q81" s="137"/>
      <c r="R81" s="4"/>
      <c r="S81" s="4"/>
      <c r="T81">
        <v>9</v>
      </c>
    </row>
    <row r="82" spans="2:20" ht="19.149999999999999" customHeight="1" x14ac:dyDescent="0.2">
      <c r="B82" s="248"/>
      <c r="C82" s="249"/>
      <c r="D82" s="249"/>
      <c r="E82" s="65"/>
      <c r="F82" s="145"/>
      <c r="G82" s="77" t="s">
        <v>19</v>
      </c>
      <c r="H82" s="112"/>
      <c r="I82" s="112" t="str">
        <f>IF(G82="uger/og","dage","")</f>
        <v/>
      </c>
      <c r="J82" s="78" t="s">
        <v>17</v>
      </c>
      <c r="K82" s="32" t="str">
        <f>IF(F82&lt;&gt;"",WORKDAY(P80,Q73,$P$113:$T$121),"")</f>
        <v/>
      </c>
      <c r="L82" s="78" t="s">
        <v>18</v>
      </c>
      <c r="M82" s="136" t="str">
        <f>IF(F82&lt;&gt;"",R82,"")</f>
        <v/>
      </c>
      <c r="N82" s="74"/>
      <c r="O82" s="137"/>
      <c r="P82" s="4"/>
      <c r="Q82" s="137"/>
      <c r="R82" s="4" t="e">
        <f>WORKDAY(P80,F82,$P$113:$T$121)</f>
        <v>#VALUE!</v>
      </c>
      <c r="S82" s="4" t="str">
        <f>IF(F82&lt;&gt;"",IF(S73&lt;&gt;"",M73+1,IF(M53&lt;&gt;"",M53+1,IF(M51&lt;&gt;"",M51+1,IF(M49&lt;&gt;"",M49+1,"")))),"")</f>
        <v/>
      </c>
      <c r="T82">
        <v>10</v>
      </c>
    </row>
    <row r="83" spans="2:20" ht="6.95" customHeight="1" x14ac:dyDescent="0.2">
      <c r="B83" s="123"/>
      <c r="C83" s="65"/>
      <c r="D83" s="65"/>
      <c r="E83" s="65"/>
      <c r="F83" s="65"/>
      <c r="G83" s="77"/>
      <c r="H83" s="112"/>
      <c r="I83" s="88"/>
      <c r="J83" s="78"/>
      <c r="K83" s="78"/>
      <c r="L83" s="78"/>
      <c r="M83" s="78"/>
      <c r="N83" s="74"/>
      <c r="T83">
        <v>11</v>
      </c>
    </row>
    <row r="84" spans="2:20" ht="106.15" customHeight="1" x14ac:dyDescent="0.2">
      <c r="B84" s="263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5"/>
      <c r="T84">
        <v>12</v>
      </c>
    </row>
    <row r="85" spans="2:20" ht="4.9000000000000004" customHeight="1" x14ac:dyDescent="0.2"/>
    <row r="86" spans="2:20" ht="19.149999999999999" customHeight="1" x14ac:dyDescent="0.2">
      <c r="B86" s="240" t="s">
        <v>159</v>
      </c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2"/>
      <c r="T86">
        <v>14</v>
      </c>
    </row>
    <row r="87" spans="2:20" ht="6" customHeight="1" x14ac:dyDescent="0.2">
      <c r="B87" s="8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74"/>
    </row>
    <row r="88" spans="2:20" ht="19.149999999999999" customHeight="1" x14ac:dyDescent="0.2">
      <c r="B88" s="131" t="s">
        <v>164</v>
      </c>
      <c r="C88" s="117"/>
      <c r="D88" s="138"/>
      <c r="E88" s="116" t="s">
        <v>29</v>
      </c>
      <c r="F88" s="77"/>
      <c r="G88" s="138"/>
      <c r="H88" s="142" t="s">
        <v>19</v>
      </c>
      <c r="I88" s="77"/>
      <c r="J88" s="78"/>
      <c r="K88" s="77"/>
      <c r="L88" s="77"/>
      <c r="M88" s="77"/>
      <c r="N88" s="74"/>
    </row>
    <row r="89" spans="2:20" ht="6.6" customHeight="1" x14ac:dyDescent="0.2">
      <c r="B89" s="128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9"/>
    </row>
    <row r="90" spans="2:20" ht="4.1500000000000004" customHeight="1" x14ac:dyDescent="0.2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0"/>
    </row>
    <row r="91" spans="2:20" ht="14.45" customHeight="1" x14ac:dyDescent="0.2"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</row>
    <row r="92" spans="2:20" ht="6.95" customHeight="1" x14ac:dyDescent="0.2"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</row>
    <row r="93" spans="2:20" ht="220.9" customHeight="1" x14ac:dyDescent="0.2"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</row>
    <row r="94" spans="2:20" ht="4.9000000000000004" customHeight="1" x14ac:dyDescent="0.2"/>
    <row r="95" spans="2:20" ht="18.600000000000001" customHeight="1" x14ac:dyDescent="0.2">
      <c r="B95" s="250" t="s">
        <v>158</v>
      </c>
      <c r="C95" s="251"/>
      <c r="D95" s="251"/>
      <c r="E95" s="251"/>
      <c r="F95" s="251"/>
      <c r="G95" s="251"/>
      <c r="H95" s="251"/>
      <c r="I95" s="251"/>
      <c r="J95" s="251"/>
      <c r="K95" s="251"/>
      <c r="L95" s="251"/>
      <c r="M95" s="251"/>
      <c r="N95" s="252"/>
    </row>
    <row r="96" spans="2:20" ht="6.95" customHeight="1" x14ac:dyDescent="0.2">
      <c r="B96" s="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74"/>
    </row>
    <row r="97" spans="2:20" ht="22.15" customHeight="1" x14ac:dyDescent="0.2">
      <c r="B97" s="130" t="s">
        <v>165</v>
      </c>
      <c r="C97" s="77"/>
      <c r="D97" s="145"/>
      <c r="E97" s="143" t="s">
        <v>166</v>
      </c>
      <c r="F97" s="76" t="s">
        <v>17</v>
      </c>
      <c r="G97" s="32"/>
      <c r="H97" s="78"/>
      <c r="I97" s="132" t="s">
        <v>18</v>
      </c>
      <c r="J97" s="266"/>
      <c r="K97" s="266"/>
      <c r="L97" s="78"/>
      <c r="M97" s="129"/>
      <c r="N97" s="74"/>
    </row>
    <row r="98" spans="2:20" ht="5.45" customHeight="1" x14ac:dyDescent="0.2">
      <c r="B98" s="118"/>
      <c r="C98" s="67"/>
      <c r="D98" s="67"/>
      <c r="E98" s="67"/>
      <c r="F98" s="67"/>
      <c r="G98" s="67"/>
      <c r="H98" s="119"/>
      <c r="I98" s="119"/>
      <c r="J98" s="120"/>
      <c r="K98" s="121"/>
      <c r="L98" s="121"/>
      <c r="M98" s="121"/>
      <c r="N98" s="122"/>
    </row>
    <row r="99" spans="2:20" ht="4.9000000000000004" customHeight="1" x14ac:dyDescent="0.2"/>
    <row r="100" spans="2:20" ht="14.25" x14ac:dyDescent="0.2">
      <c r="B100" s="250" t="s">
        <v>167</v>
      </c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2"/>
    </row>
    <row r="101" spans="2:20" x14ac:dyDescent="0.2">
      <c r="B101" s="253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5"/>
    </row>
    <row r="102" spans="2:20" x14ac:dyDescent="0.2">
      <c r="B102" s="256"/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8"/>
    </row>
    <row r="103" spans="2:20" x14ac:dyDescent="0.2">
      <c r="B103" s="256"/>
      <c r="C103" s="257"/>
      <c r="D103" s="257"/>
      <c r="E103" s="257"/>
      <c r="F103" s="257"/>
      <c r="G103" s="257"/>
      <c r="H103" s="257"/>
      <c r="I103" s="257"/>
      <c r="J103" s="257"/>
      <c r="K103" s="257"/>
      <c r="L103" s="257"/>
      <c r="M103" s="257"/>
      <c r="N103" s="258"/>
    </row>
    <row r="104" spans="2:20" x14ac:dyDescent="0.2">
      <c r="B104" s="256"/>
      <c r="C104" s="257"/>
      <c r="D104" s="257"/>
      <c r="E104" s="257"/>
      <c r="F104" s="257"/>
      <c r="G104" s="257"/>
      <c r="H104" s="257"/>
      <c r="I104" s="257"/>
      <c r="J104" s="257"/>
      <c r="K104" s="257"/>
      <c r="L104" s="257"/>
      <c r="M104" s="257"/>
      <c r="N104" s="258"/>
    </row>
    <row r="105" spans="2:20" x14ac:dyDescent="0.2">
      <c r="B105" s="256"/>
      <c r="C105" s="257"/>
      <c r="D105" s="257"/>
      <c r="E105" s="257"/>
      <c r="F105" s="257"/>
      <c r="G105" s="257"/>
      <c r="H105" s="257"/>
      <c r="I105" s="257"/>
      <c r="J105" s="257"/>
      <c r="K105" s="257"/>
      <c r="L105" s="257"/>
      <c r="M105" s="257"/>
      <c r="N105" s="258"/>
    </row>
    <row r="106" spans="2:20" x14ac:dyDescent="0.2">
      <c r="B106" s="256"/>
      <c r="C106" s="257"/>
      <c r="D106" s="257"/>
      <c r="E106" s="257"/>
      <c r="F106" s="257"/>
      <c r="G106" s="257"/>
      <c r="H106" s="257"/>
      <c r="I106" s="257"/>
      <c r="J106" s="257"/>
      <c r="K106" s="257"/>
      <c r="L106" s="257"/>
      <c r="M106" s="257"/>
      <c r="N106" s="258"/>
    </row>
    <row r="107" spans="2:20" x14ac:dyDescent="0.2">
      <c r="B107" s="259"/>
      <c r="C107" s="260"/>
      <c r="D107" s="260"/>
      <c r="E107" s="260"/>
      <c r="F107" s="260"/>
      <c r="G107" s="260"/>
      <c r="H107" s="260"/>
      <c r="I107" s="260"/>
      <c r="J107" s="260"/>
      <c r="K107" s="260"/>
      <c r="L107" s="260"/>
      <c r="M107" s="260"/>
      <c r="N107" s="261"/>
    </row>
    <row r="108" spans="2:20" ht="4.9000000000000004" customHeight="1" x14ac:dyDescent="0.2"/>
    <row r="109" spans="2:20" ht="14.25" x14ac:dyDescent="0.2">
      <c r="B109" s="267" t="s">
        <v>198</v>
      </c>
      <c r="C109" s="267"/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</row>
    <row r="110" spans="2:20" ht="14.25" x14ac:dyDescent="0.2">
      <c r="B110" s="267" t="s">
        <v>199</v>
      </c>
      <c r="C110" s="267"/>
      <c r="D110" s="267"/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</row>
    <row r="111" spans="2:20" ht="14.25" x14ac:dyDescent="0.2">
      <c r="B111" s="262" t="e">
        <f>VLOOKUP(D14,' område niveau 3'!A4:H20,7,FALSE)</f>
        <v>#N/A</v>
      </c>
      <c r="C111" s="262"/>
      <c r="D111" s="262"/>
      <c r="E111" s="262"/>
      <c r="F111" s="262"/>
      <c r="G111" s="262"/>
      <c r="H111" s="262"/>
      <c r="I111" s="262"/>
      <c r="J111" s="262"/>
      <c r="K111" s="262"/>
      <c r="L111" s="262"/>
      <c r="M111" s="262"/>
      <c r="N111" s="262"/>
      <c r="P111" s="3"/>
      <c r="Q111" s="3" t="s">
        <v>178</v>
      </c>
    </row>
    <row r="112" spans="2:20" x14ac:dyDescent="0.2">
      <c r="P112">
        <v>2023</v>
      </c>
      <c r="Q112">
        <v>2024</v>
      </c>
      <c r="R112">
        <v>2025</v>
      </c>
      <c r="S112">
        <v>2026</v>
      </c>
      <c r="T112">
        <v>2027</v>
      </c>
    </row>
    <row r="113" spans="16:21" x14ac:dyDescent="0.2">
      <c r="P113" s="4">
        <v>44927</v>
      </c>
      <c r="Q113" s="4">
        <v>45292</v>
      </c>
      <c r="R113" s="4">
        <v>45658</v>
      </c>
      <c r="S113" s="4">
        <v>46023</v>
      </c>
      <c r="T113" s="4">
        <v>46388</v>
      </c>
    </row>
    <row r="114" spans="16:21" x14ac:dyDescent="0.2">
      <c r="P114" s="4">
        <v>45022</v>
      </c>
      <c r="Q114" s="4">
        <v>45379</v>
      </c>
      <c r="R114" s="4">
        <v>45764</v>
      </c>
      <c r="S114" s="4">
        <v>46114</v>
      </c>
      <c r="T114" s="4">
        <v>46471</v>
      </c>
    </row>
    <row r="115" spans="16:21" x14ac:dyDescent="0.2">
      <c r="P115" s="4">
        <v>45023</v>
      </c>
      <c r="Q115" s="4">
        <v>45380</v>
      </c>
      <c r="R115" s="4">
        <v>45765</v>
      </c>
      <c r="S115" s="4">
        <v>46115</v>
      </c>
      <c r="T115" s="4">
        <v>46472</v>
      </c>
    </row>
    <row r="116" spans="16:21" x14ac:dyDescent="0.2">
      <c r="P116" s="4">
        <v>45026</v>
      </c>
      <c r="Q116" s="4">
        <v>45383</v>
      </c>
      <c r="R116" s="4">
        <v>45768</v>
      </c>
      <c r="S116" s="4">
        <v>46118</v>
      </c>
      <c r="T116" s="4">
        <v>46475</v>
      </c>
    </row>
    <row r="117" spans="16:21" x14ac:dyDescent="0.2">
      <c r="P117" s="4">
        <v>45051</v>
      </c>
      <c r="Q117" s="4">
        <v>45421</v>
      </c>
      <c r="R117" s="4">
        <v>45806</v>
      </c>
      <c r="S117" s="4">
        <v>46156</v>
      </c>
      <c r="T117" s="4">
        <v>46513</v>
      </c>
    </row>
    <row r="118" spans="16:21" x14ac:dyDescent="0.2">
      <c r="P118" s="4">
        <v>45064</v>
      </c>
      <c r="Q118" s="4">
        <v>45432</v>
      </c>
      <c r="R118" s="4">
        <v>45817</v>
      </c>
      <c r="S118" s="4">
        <v>46167</v>
      </c>
      <c r="T118" s="4">
        <v>46523</v>
      </c>
    </row>
    <row r="119" spans="16:21" x14ac:dyDescent="0.2">
      <c r="P119" s="4">
        <v>45075</v>
      </c>
      <c r="Q119" s="4">
        <v>45651</v>
      </c>
      <c r="R119" s="4">
        <v>46016</v>
      </c>
      <c r="S119" s="4">
        <v>46381</v>
      </c>
      <c r="U119" s="4"/>
    </row>
    <row r="120" spans="16:21" x14ac:dyDescent="0.2">
      <c r="P120" s="4">
        <v>45285</v>
      </c>
      <c r="Q120" s="4">
        <v>45652</v>
      </c>
      <c r="R120" s="4">
        <v>46017</v>
      </c>
      <c r="S120" s="4"/>
      <c r="U120" s="4"/>
    </row>
    <row r="121" spans="16:21" x14ac:dyDescent="0.2">
      <c r="P121" s="4">
        <v>45286</v>
      </c>
    </row>
  </sheetData>
  <sheetProtection algorithmName="SHA-512" hashValue="Rdakt4nhQhu2IxE8zGSby1EbZLapz+JGDrWtTBOc9CmeX2CUOJXugXmvy+lbxOeZkJEd4NO/uOK7sF5yb0rKHg==" saltValue="9MqhzY7g4Bi+1kmBEvOxcg==" spinCount="100000" sheet="1" selectLockedCells="1"/>
  <mergeCells count="36">
    <mergeCell ref="B25:D25"/>
    <mergeCell ref="E25:M25"/>
    <mergeCell ref="D18:J18"/>
    <mergeCell ref="D2:J2"/>
    <mergeCell ref="B3:M4"/>
    <mergeCell ref="D5:J5"/>
    <mergeCell ref="D14:J14"/>
    <mergeCell ref="D16:J16"/>
    <mergeCell ref="B110:N110"/>
    <mergeCell ref="B111:N111"/>
    <mergeCell ref="B72:N72"/>
    <mergeCell ref="B73:D73"/>
    <mergeCell ref="B76:N76"/>
    <mergeCell ref="B78:D78"/>
    <mergeCell ref="B80:D80"/>
    <mergeCell ref="B82:D82"/>
    <mergeCell ref="B84:N84"/>
    <mergeCell ref="B86:N86"/>
    <mergeCell ref="B91:N93"/>
    <mergeCell ref="B95:N95"/>
    <mergeCell ref="J97:K97"/>
    <mergeCell ref="B100:N100"/>
    <mergeCell ref="B101:N107"/>
    <mergeCell ref="B109:N109"/>
    <mergeCell ref="B71:N71"/>
    <mergeCell ref="D30:N40"/>
    <mergeCell ref="B41:N41"/>
    <mergeCell ref="C42:E42"/>
    <mergeCell ref="F42:N42"/>
    <mergeCell ref="B51:I55"/>
    <mergeCell ref="B61:N61"/>
    <mergeCell ref="B62:N62"/>
    <mergeCell ref="B64:D64"/>
    <mergeCell ref="B67:N67"/>
    <mergeCell ref="B68:N68"/>
    <mergeCell ref="B69:D69"/>
  </mergeCells>
  <dataValidations count="23">
    <dataValidation type="list" allowBlank="1" showInputMessage="1" showErrorMessage="1" sqref="B64" xr:uid="{A3539539-4EEB-401C-BAB2-E20CF0E6D1AB}">
      <formula1>$S$58:$S$60</formula1>
    </dataValidation>
    <dataValidation type="list" allowBlank="1" showDropDown="1" showInputMessage="1" showErrorMessage="1" errorTitle="Angiv maks 14 uger." error="Angiv maks 14 uger." sqref="F73" xr:uid="{95662802-C993-41E0-9144-A32271B3AB54}">
      <formula1>$T$73:$T$86</formula1>
    </dataValidation>
    <dataValidation type="custom" allowBlank="1" showInputMessage="1" showErrorMessage="1" sqref="P44" xr:uid="{936AD0AE-28D9-4AF6-BA4F-8090A65D0073}">
      <formula1>IF(C42="Mor",20,2)</formula1>
    </dataValidation>
    <dataValidation type="date" operator="greaterThanOrEqual" allowBlank="1" showInputMessage="1" showErrorMessage="1" errorTitle="Skal skrives som dd-mm-åå" error="Indtast fødselsdato der er senere end den 01-05-2024." sqref="D22" xr:uid="{49656AD4-94EF-47C0-AB2A-E5D438C84979}">
      <formula1>45413</formula1>
    </dataValidation>
    <dataValidation type="list" allowBlank="1" showInputMessage="1" showErrorMessage="1" sqref="E25:M25" xr:uid="{B1AD8463-1AA3-4910-9993-BF36892B13FE}">
      <formula1>$S$16:$S$19</formula1>
    </dataValidation>
    <dataValidation allowBlank="1" showInputMessage="1" showErrorMessage="1" prompt="Indtast dato adskilt af bindestreger. Fx 02-08-2022" sqref="K46 K64 K73 K69" xr:uid="{0284FC35-3962-4237-B7EC-5FC2F9B9DF18}"/>
    <dataValidation type="whole" allowBlank="1" showInputMessage="1" showErrorMessage="1" error="Maksimum 6 dage._x000a_Alt over 6 dage skal skrives som hele uger" prompt="Alt over 6 dage skal angives som hele uger." sqref="H44 H46 H48" xr:uid="{032927E7-C753-4A19-8811-FC7054632AD2}">
      <formula1>0</formula1>
      <formula2>6</formula2>
    </dataValidation>
    <dataValidation allowBlank="1" showInputMessage="1" showErrorMessage="1" prompt="Alt over 6 dage skal angives som hele uger." sqref="H64 H73 H69" xr:uid="{ABBECBE3-8177-42BB-AB58-43F39D1120B5}"/>
    <dataValidation type="custom" allowBlank="1" showInputMessage="1" showErrorMessage="1" errorTitle="Angiv max 5 uger" error="_x000a_" sqref="F69" xr:uid="{37262936-F673-4710-969D-2BAAE97D4E0C}">
      <formula1>IF(AND(C42="Mor",F46=4),F69&lt;=5)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51" xr:uid="{09D0447F-B988-4ED9-BBAE-D8F3363DBF31}">
      <formula1>D22</formula1>
    </dataValidation>
    <dataValidation type="custom" allowBlank="1" showInputMessage="1" showErrorMessage="1" errorTitle="Angiv færre antal uger." error="Hvis Mor: 4 uger_x000a_Hvis Far/medmor: 8 uger" sqref="F48" xr:uid="{5F7DCC67-582D-40FB-8C3D-F1B20673F3ED}">
      <formula1>IF(C42="Mor",F48&lt;=2,F48&lt;=6)</formula1>
    </dataValidation>
    <dataValidation type="custom" allowBlank="1" showInputMessage="1" showErrorMessage="1" errorTitle="Angiv færre antal uger." error="Hvis Mor: 4 uger_x000a_Hvis Far/medmor: _x000a_- 7 uger hvis barnet er født før 1.4.2024_x000a_- 10 uger hvis barnet er født fra 1.4.2024" sqref="F46" xr:uid="{859B0B06-75D9-415D-9A48-DDAEED787F4E}">
      <formula1>IF(C42="Far/medmor",F46&lt;=P46,F46&lt;=4)</formula1>
    </dataValidation>
    <dataValidation type="list" allowBlank="1" showDropDown="1" showInputMessage="1" showErrorMessage="1" sqref="C42:E42" xr:uid="{61414C77-ED90-40BC-B043-7551ABEFC0B1}">
      <formula1>$S$9:$S$10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3:K54" xr:uid="{E74966DD-55CE-4F11-BE88-5D14EDBB7F88}">
      <formula1>G1048470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2" xr:uid="{4E3682E3-DC59-4974-9621-3EABE83862C3}">
      <formula1>G1048470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5" xr:uid="{479DD8AD-F048-437C-B33D-563449B7626A}">
      <formula1>G1048470</formula1>
    </dataValidation>
    <dataValidation type="whole" allowBlank="1" showInputMessage="1" showErrorMessage="1" errorTitle="Max. antal uge er 6" error="Max. antal uge er 6" sqref="F47 F49:F50" xr:uid="{6FBBBAFA-F8DA-4146-9C26-FC14B3310D44}">
      <formula1>0</formula1>
      <formula2>C47</formula2>
    </dataValidation>
    <dataValidation type="whole" allowBlank="1" showInputMessage="1" showErrorMessage="1" error="Maksimum 6 dage._x000a_Alt over 6 dage skal skrives som hele uger" prompt="Alt over 6 dage skal skrives som hele uger" sqref="H47 H49:H50" xr:uid="{BB5ABBC1-3174-40D1-A813-891047FD1426}">
      <formula1>0</formula1>
      <formula2>6</formula2>
    </dataValidation>
    <dataValidation type="custom" allowBlank="1" showInputMessage="1" showErrorMessage="1" errorTitle="Angiv færre antal uger." error="Hvis Mor: 33 uger" sqref="F44" xr:uid="{2119D6A5-BB53-421C-BFE2-149A3EA8F74A}">
      <formula1>IF(C42="Flerlinge mor",F44&lt;=33)</formula1>
    </dataValidation>
    <dataValidation allowBlank="1" showInputMessage="1" showErrorMessage="1" errorTitle="Skal skrives som dd-mm-åå" sqref="E22:G22" xr:uid="{0127BE3C-D70A-4BAC-8BF5-B929DCEFD44F}"/>
    <dataValidation showDropDown="1" showInputMessage="1" showErrorMessage="1" sqref="N18:N19 D18 J19" xr:uid="{DA07D130-C0C7-46F6-A809-D04CF5AB5A3C}"/>
    <dataValidation type="list" allowBlank="1" showInputMessage="1" showErrorMessage="1" sqref="J15 J17 B65:D66" xr:uid="{0765772F-01D8-415C-8064-41B7332266D9}">
      <formula1>#REF!</formula1>
    </dataValidation>
    <dataValidation type="list" allowBlank="1" showInputMessage="1" showErrorMessage="1" sqref="B78:D78 B80:D80 B82:D82" xr:uid="{1BCE19D9-CAAC-412D-A459-EA9828A02F68}">
      <formula1>$S$12:$S$14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90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12289" r:id="rId4"/>
      </mc:Fallback>
    </mc:AlternateContent>
    <mc:AlternateContent xmlns:mc="http://schemas.openxmlformats.org/markup-compatibility/2006">
      <mc:Choice Requires="x14">
        <oleObject progId="Visio.Drawing.15" shapeId="12290" r:id="rId6">
          <objectPr defaultSize="0" autoPict="0" r:id="rId7">
            <anchor moveWithCells="1">
              <from>
                <xdr:col>1</xdr:col>
                <xdr:colOff>295275</xdr:colOff>
                <xdr:row>29</xdr:row>
                <xdr:rowOff>371475</xdr:rowOff>
              </from>
              <to>
                <xdr:col>1</xdr:col>
                <xdr:colOff>1200150</xdr:colOff>
                <xdr:row>39</xdr:row>
                <xdr:rowOff>342900</xdr:rowOff>
              </to>
            </anchor>
          </objectPr>
        </oleObject>
      </mc:Choice>
      <mc:Fallback>
        <oleObject progId="Visio.Drawing.15" shapeId="12290" r:id="rId6"/>
      </mc:Fallback>
    </mc:AlternateContent>
    <mc:AlternateContent xmlns:mc="http://schemas.openxmlformats.org/markup-compatibility/2006">
      <mc:Choice Requires="x14">
        <oleObject progId="Visio.Drawing.15" shapeId="12291" r:id="rId8">
          <objectPr defaultSize="0" autoPict="0" r:id="rId9">
            <anchor moveWithCells="1">
              <from>
                <xdr:col>1</xdr:col>
                <xdr:colOff>390525</xdr:colOff>
                <xdr:row>58</xdr:row>
                <xdr:rowOff>66675</xdr:rowOff>
              </from>
              <to>
                <xdr:col>1</xdr:col>
                <xdr:colOff>1295400</xdr:colOff>
                <xdr:row>59</xdr:row>
                <xdr:rowOff>400050</xdr:rowOff>
              </to>
            </anchor>
          </objectPr>
        </oleObject>
      </mc:Choice>
      <mc:Fallback>
        <oleObject progId="Visio.Drawing.15" shapeId="12291" r:id="rId8"/>
      </mc:Fallback>
    </mc:AlternateContent>
    <mc:AlternateContent xmlns:mc="http://schemas.openxmlformats.org/markup-compatibility/2006">
      <mc:Choice Requires="x14">
        <oleObject progId="Visio.Drawing.15" shapeId="12292" r:id="rId10">
          <objectPr defaultSize="0" autoPict="0" r:id="rId11">
            <anchor moveWithCells="1">
              <from>
                <xdr:col>1</xdr:col>
                <xdr:colOff>295275</xdr:colOff>
                <xdr:row>83</xdr:row>
                <xdr:rowOff>200025</xdr:rowOff>
              </from>
              <to>
                <xdr:col>1</xdr:col>
                <xdr:colOff>1200150</xdr:colOff>
                <xdr:row>83</xdr:row>
                <xdr:rowOff>1047750</xdr:rowOff>
              </to>
            </anchor>
          </objectPr>
        </oleObject>
      </mc:Choice>
      <mc:Fallback>
        <oleObject progId="Visio.Drawing.15" shapeId="12292" r:id="rId10"/>
      </mc:Fallback>
    </mc:AlternateContent>
    <mc:AlternateContent xmlns:mc="http://schemas.openxmlformats.org/markup-compatibility/2006">
      <mc:Choice Requires="x14">
        <oleObject progId="Visio.Drawing.15" shapeId="12293" r:id="rId12">
          <objectPr defaultSize="0" autoPict="0" r:id="rId11">
            <anchor moveWithCells="1">
              <from>
                <xdr:col>1</xdr:col>
                <xdr:colOff>171450</xdr:colOff>
                <xdr:row>91</xdr:row>
                <xdr:rowOff>38100</xdr:rowOff>
              </from>
              <to>
                <xdr:col>1</xdr:col>
                <xdr:colOff>1076325</xdr:colOff>
                <xdr:row>92</xdr:row>
                <xdr:rowOff>800100</xdr:rowOff>
              </to>
            </anchor>
          </objectPr>
        </oleObject>
      </mc:Choice>
      <mc:Fallback>
        <oleObject progId="Visio.Drawing.15" shapeId="12293" r:id="rId12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6790DA-D327-4CB6-B314-199E70EA77E9}">
          <x14:formula1>
            <xm:f>' område niveau 3'!$G$22:$G$86</xm:f>
          </x14:formula1>
          <xm:sqref>D16:J16</xm:sqref>
        </x14:dataValidation>
        <x14:dataValidation type="list" allowBlank="1" showInputMessage="1" showErrorMessage="1" xr:uid="{CDA9A26C-38D8-4EE2-ABF1-AED3E7692816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1D598-DC3D-41F7-BE9F-DE3178B16E86}">
  <sheetPr>
    <tabColor rgb="FF0070C0"/>
  </sheetPr>
  <dimension ref="B2:V121"/>
  <sheetViews>
    <sheetView showGridLines="0" showRowColHeaders="0" zoomScale="90" zoomScaleNormal="90" workbookViewId="0">
      <selection activeCell="D14" sqref="D14:J14"/>
    </sheetView>
  </sheetViews>
  <sheetFormatPr defaultColWidth="9.140625" defaultRowHeight="12.75" x14ac:dyDescent="0.2"/>
  <cols>
    <col min="1" max="1" width="0.85546875" customWidth="1"/>
    <col min="2" max="2" width="31.85546875" customWidth="1"/>
    <col min="3" max="3" width="5.28515625" customWidth="1"/>
    <col min="4" max="4" width="22.7109375" customWidth="1"/>
    <col min="5" max="5" width="17.28515625" customWidth="1"/>
    <col min="6" max="6" width="5.7109375" customWidth="1"/>
    <col min="7" max="7" width="18.7109375" customWidth="1"/>
    <col min="8" max="8" width="5.28515625" customWidth="1"/>
    <col min="9" max="9" width="7.28515625" customWidth="1"/>
    <col min="10" max="10" width="5" customWidth="1"/>
    <col min="11" max="11" width="14.28515625" customWidth="1"/>
    <col min="12" max="12" width="4.28515625" customWidth="1"/>
    <col min="13" max="13" width="16.7109375" customWidth="1"/>
    <col min="14" max="14" width="2.5703125" customWidth="1"/>
    <col min="15" max="15" width="10.85546875" hidden="1" customWidth="1"/>
    <col min="16" max="18" width="11.28515625" hidden="1" customWidth="1"/>
    <col min="19" max="19" width="49.140625" hidden="1" customWidth="1"/>
    <col min="20" max="21" width="11.28515625" hidden="1" customWidth="1"/>
    <col min="22" max="22" width="17.42578125" hidden="1" customWidth="1"/>
  </cols>
  <sheetData>
    <row r="2" spans="2:21" ht="8.65" customHeight="1" x14ac:dyDescent="0.2">
      <c r="B2" s="34"/>
      <c r="C2" s="35"/>
      <c r="D2" s="219"/>
      <c r="E2" s="219"/>
      <c r="F2" s="219"/>
      <c r="G2" s="219"/>
      <c r="H2" s="219"/>
      <c r="I2" s="219"/>
      <c r="J2" s="219"/>
      <c r="K2" s="36"/>
      <c r="L2" s="36"/>
      <c r="M2" s="36"/>
      <c r="N2" s="37"/>
    </row>
    <row r="3" spans="2:21" ht="13.15" customHeight="1" x14ac:dyDescent="0.2">
      <c r="B3" s="220" t="s">
        <v>265</v>
      </c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39"/>
    </row>
    <row r="4" spans="2:21" ht="17.25" customHeight="1" x14ac:dyDescent="0.2">
      <c r="B4" s="220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39"/>
    </row>
    <row r="5" spans="2:21" ht="44.65" customHeight="1" x14ac:dyDescent="0.2">
      <c r="B5" s="133"/>
      <c r="C5" s="134"/>
      <c r="D5" s="222" t="s">
        <v>169</v>
      </c>
      <c r="E5" s="222"/>
      <c r="F5" s="222"/>
      <c r="G5" s="222"/>
      <c r="H5" s="222"/>
      <c r="I5" s="222"/>
      <c r="J5" s="222"/>
      <c r="K5" s="134"/>
      <c r="L5" s="134"/>
      <c r="M5" s="134"/>
      <c r="N5" s="135"/>
    </row>
    <row r="6" spans="2:21" ht="6" customHeight="1" x14ac:dyDescent="0.2">
      <c r="B6" s="44"/>
      <c r="K6" s="45"/>
      <c r="L6" s="45"/>
      <c r="M6" s="45"/>
      <c r="N6" s="46"/>
    </row>
    <row r="7" spans="2:21" ht="23.25" customHeight="1" x14ac:dyDescent="0.25">
      <c r="B7" s="34"/>
      <c r="C7" s="47"/>
      <c r="D7" s="47"/>
      <c r="E7" s="47"/>
      <c r="F7" s="48"/>
      <c r="G7" s="48"/>
      <c r="H7" s="48"/>
      <c r="I7" s="48"/>
      <c r="J7" s="48"/>
      <c r="K7" s="36"/>
      <c r="L7" s="36"/>
      <c r="M7" s="36"/>
      <c r="N7" s="37"/>
      <c r="S7" s="3"/>
    </row>
    <row r="8" spans="2:21" ht="23.45" customHeight="1" x14ac:dyDescent="0.25">
      <c r="B8" s="49"/>
      <c r="C8" s="50"/>
      <c r="D8" s="50"/>
      <c r="E8" s="50"/>
      <c r="F8" s="51"/>
      <c r="G8" s="51"/>
      <c r="H8" s="51"/>
      <c r="I8" s="51"/>
      <c r="J8" s="51"/>
      <c r="K8" s="38"/>
      <c r="L8" s="38"/>
      <c r="M8" s="38"/>
      <c r="N8" s="39"/>
      <c r="S8" s="3"/>
    </row>
    <row r="9" spans="2:21" ht="21" customHeight="1" x14ac:dyDescent="0.25">
      <c r="B9" s="52"/>
      <c r="C9" s="50"/>
      <c r="D9" s="50"/>
      <c r="E9" s="50"/>
      <c r="F9" s="51"/>
      <c r="G9" s="51"/>
      <c r="H9" s="51"/>
      <c r="I9" s="51"/>
      <c r="J9" s="51"/>
      <c r="K9" s="38"/>
      <c r="L9" s="38"/>
      <c r="M9" s="38"/>
      <c r="N9" s="39"/>
      <c r="S9" s="3"/>
    </row>
    <row r="10" spans="2:21" ht="21" customHeight="1" x14ac:dyDescent="0.25">
      <c r="B10" s="52"/>
      <c r="C10" s="50"/>
      <c r="D10" s="50"/>
      <c r="E10" s="50"/>
      <c r="F10" s="51"/>
      <c r="G10" s="51"/>
      <c r="H10" s="51"/>
      <c r="I10" s="51"/>
      <c r="J10" s="51"/>
      <c r="K10" s="38"/>
      <c r="L10" s="38"/>
      <c r="M10" s="38"/>
      <c r="N10" s="39"/>
      <c r="S10" s="3" t="s">
        <v>173</v>
      </c>
    </row>
    <row r="11" spans="2:21" ht="22.9" customHeight="1" x14ac:dyDescent="0.25">
      <c r="B11" s="53"/>
      <c r="C11" s="54"/>
      <c r="D11" s="54"/>
      <c r="E11" s="54"/>
      <c r="F11" s="55"/>
      <c r="G11" s="55"/>
      <c r="H11" s="55"/>
      <c r="I11" s="55"/>
      <c r="J11" s="55"/>
      <c r="K11" s="42"/>
      <c r="L11" s="42"/>
      <c r="M11" s="42"/>
      <c r="N11" s="43"/>
      <c r="S11" s="3"/>
    </row>
    <row r="12" spans="2:21" ht="5.0999999999999996" customHeight="1" x14ac:dyDescent="0.2">
      <c r="S12" s="3" t="s">
        <v>161</v>
      </c>
    </row>
    <row r="13" spans="2:21" ht="5.0999999999999996" customHeight="1" x14ac:dyDescent="0.2">
      <c r="B13" s="56"/>
      <c r="C13" s="57"/>
      <c r="D13" s="57"/>
      <c r="E13" s="57"/>
      <c r="F13" s="57"/>
      <c r="G13" s="57"/>
      <c r="H13" s="58"/>
      <c r="I13" s="57"/>
      <c r="J13" s="57"/>
      <c r="K13" s="57"/>
      <c r="L13" s="57"/>
      <c r="M13" s="59"/>
      <c r="N13" s="60"/>
      <c r="S13" s="3" t="s">
        <v>16</v>
      </c>
    </row>
    <row r="14" spans="2:21" ht="19.149999999999999" customHeight="1" x14ac:dyDescent="0.2">
      <c r="B14" s="8" t="s">
        <v>1</v>
      </c>
      <c r="C14" s="9"/>
      <c r="D14" s="223"/>
      <c r="E14" s="223"/>
      <c r="F14" s="223"/>
      <c r="G14" s="223"/>
      <c r="H14" s="223"/>
      <c r="I14" s="223"/>
      <c r="J14" s="223"/>
      <c r="K14" s="9"/>
      <c r="L14" s="9"/>
      <c r="M14" s="9"/>
      <c r="N14" s="6"/>
      <c r="S14" s="3" t="s">
        <v>207</v>
      </c>
    </row>
    <row r="15" spans="2:21" ht="2.4500000000000002" customHeight="1" x14ac:dyDescent="0.2">
      <c r="B15" s="61"/>
      <c r="C15" s="62"/>
      <c r="D15" s="62"/>
      <c r="E15" s="62"/>
      <c r="F15" s="62"/>
      <c r="G15" s="62"/>
      <c r="H15" s="62"/>
      <c r="I15" s="62"/>
      <c r="J15" s="5"/>
      <c r="K15" s="9"/>
      <c r="L15" s="9"/>
      <c r="M15" s="9"/>
      <c r="N15" s="6"/>
    </row>
    <row r="16" spans="2:21" ht="19.149999999999999" customHeight="1" x14ac:dyDescent="0.2">
      <c r="B16" s="8" t="s">
        <v>12</v>
      </c>
      <c r="C16" s="9"/>
      <c r="D16" s="223"/>
      <c r="E16" s="223"/>
      <c r="F16" s="223"/>
      <c r="G16" s="223"/>
      <c r="H16" s="223"/>
      <c r="I16" s="223"/>
      <c r="J16" s="223"/>
      <c r="K16" s="9"/>
      <c r="L16" s="9"/>
      <c r="M16" s="9"/>
      <c r="N16" s="7"/>
      <c r="S16" s="63" t="s">
        <v>153</v>
      </c>
      <c r="U16" s="64"/>
    </row>
    <row r="17" spans="2:19" ht="2.4500000000000002" customHeight="1" x14ac:dyDescent="0.2">
      <c r="B17" s="61"/>
      <c r="C17" s="62"/>
      <c r="D17" s="62"/>
      <c r="E17" s="62"/>
      <c r="F17" s="62"/>
      <c r="G17" s="62"/>
      <c r="H17" s="62"/>
      <c r="I17" s="62"/>
      <c r="J17" s="5"/>
      <c r="K17" s="9"/>
      <c r="L17" s="9"/>
      <c r="M17" s="9"/>
      <c r="N17" s="7"/>
      <c r="S17" s="63" t="s">
        <v>172</v>
      </c>
    </row>
    <row r="18" spans="2:19" ht="18" customHeight="1" x14ac:dyDescent="0.2">
      <c r="B18" s="8" t="s">
        <v>14</v>
      </c>
      <c r="C18" s="9"/>
      <c r="D18" s="223"/>
      <c r="E18" s="223"/>
      <c r="F18" s="223"/>
      <c r="G18" s="223"/>
      <c r="H18" s="223"/>
      <c r="I18" s="223"/>
      <c r="J18" s="223"/>
      <c r="K18" s="9"/>
      <c r="L18" s="9"/>
      <c r="M18" s="9"/>
      <c r="N18" s="6"/>
      <c r="S18" s="3" t="s">
        <v>162</v>
      </c>
    </row>
    <row r="19" spans="2:19" ht="2.4500000000000002" customHeight="1" x14ac:dyDescent="0.2">
      <c r="B19" s="61"/>
      <c r="C19" s="62"/>
      <c r="D19" s="62"/>
      <c r="E19" s="62"/>
      <c r="F19" s="62"/>
      <c r="G19" s="62"/>
      <c r="H19" s="62"/>
      <c r="I19" s="62"/>
      <c r="J19" s="5"/>
      <c r="K19" s="5"/>
      <c r="L19" s="5"/>
      <c r="M19" s="5"/>
      <c r="N19" s="6"/>
      <c r="S19" s="3" t="s">
        <v>163</v>
      </c>
    </row>
    <row r="20" spans="2:19" ht="18" customHeight="1" x14ac:dyDescent="0.2">
      <c r="B20" s="8" t="s">
        <v>13</v>
      </c>
      <c r="C20" s="9"/>
      <c r="D20" s="139"/>
      <c r="E20" s="9"/>
      <c r="F20" s="9"/>
      <c r="G20" s="9"/>
      <c r="H20" s="9"/>
      <c r="I20" s="9"/>
      <c r="J20" s="9"/>
      <c r="K20" s="9"/>
      <c r="L20" s="65"/>
      <c r="M20" s="9"/>
      <c r="N20" s="6"/>
    </row>
    <row r="21" spans="2:19" ht="2.4500000000000002" customHeight="1" x14ac:dyDescent="0.2">
      <c r="B21" s="61"/>
      <c r="C21" s="62"/>
      <c r="D21" s="62"/>
      <c r="E21" s="62"/>
      <c r="F21" s="62"/>
      <c r="G21" s="62"/>
      <c r="H21" s="62"/>
      <c r="I21" s="62"/>
      <c r="J21" s="5"/>
      <c r="K21" s="5"/>
      <c r="L21" s="9"/>
      <c r="M21" s="9"/>
      <c r="N21" s="6"/>
    </row>
    <row r="22" spans="2:19" ht="19.5" customHeight="1" x14ac:dyDescent="0.2">
      <c r="B22" s="8" t="s">
        <v>15</v>
      </c>
      <c r="C22" s="9"/>
      <c r="D22" s="140"/>
      <c r="E22" s="9"/>
      <c r="F22" s="9"/>
      <c r="G22" s="9"/>
      <c r="H22" s="9"/>
      <c r="I22" s="9"/>
      <c r="J22" s="9"/>
      <c r="K22" s="9"/>
      <c r="L22" s="9"/>
      <c r="M22" s="9"/>
      <c r="N22" s="10"/>
      <c r="O22" s="140">
        <v>46113</v>
      </c>
    </row>
    <row r="23" spans="2:19" ht="5.0999999999999996" customHeight="1" x14ac:dyDescent="0.2"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2"/>
    </row>
    <row r="24" spans="2:19" ht="5.0999999999999996" customHeight="1" x14ac:dyDescent="0.2"/>
    <row r="25" spans="2:19" ht="16.899999999999999" customHeight="1" x14ac:dyDescent="0.2">
      <c r="B25" s="237" t="s">
        <v>359</v>
      </c>
      <c r="C25" s="238"/>
      <c r="D25" s="238"/>
      <c r="E25" s="239"/>
      <c r="F25" s="239"/>
      <c r="G25" s="239"/>
      <c r="H25" s="239"/>
      <c r="I25" s="239"/>
      <c r="J25" s="239"/>
      <c r="K25" s="239"/>
      <c r="L25" s="239"/>
      <c r="M25" s="239"/>
      <c r="N25" s="125"/>
    </row>
    <row r="26" spans="2:19" ht="5.0999999999999996" customHeight="1" x14ac:dyDescent="0.2">
      <c r="B26" s="126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31"/>
    </row>
    <row r="27" spans="2:19" ht="16.899999999999999" customHeight="1" x14ac:dyDescent="0.2">
      <c r="B27" s="75" t="str">
        <f>IF(E25="Regionalt ansat i Region Sjælland eller i anden region","Mor afholder følgende antal orlovsuger og dage med løn","")</f>
        <v/>
      </c>
      <c r="C27" s="77"/>
      <c r="D27" s="77"/>
      <c r="E27" s="127"/>
      <c r="F27" s="145"/>
      <c r="G27" s="77" t="s">
        <v>29</v>
      </c>
      <c r="H27" s="33"/>
      <c r="I27" s="77" t="s">
        <v>19</v>
      </c>
      <c r="J27" s="77"/>
      <c r="K27" s="114"/>
      <c r="L27" s="114"/>
      <c r="M27" s="114"/>
      <c r="N27" s="31"/>
    </row>
    <row r="28" spans="2:19" ht="5.0999999999999996" customHeight="1" x14ac:dyDescent="0.2">
      <c r="B28" s="66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2"/>
    </row>
    <row r="29" spans="2:19" ht="5.0999999999999996" customHeight="1" x14ac:dyDescent="0.2"/>
    <row r="30" spans="2:19" ht="30.6" customHeight="1" x14ac:dyDescent="0.2">
      <c r="B30" s="68"/>
      <c r="C30" s="69"/>
      <c r="D30" s="224" t="s">
        <v>160</v>
      </c>
      <c r="E30" s="224"/>
      <c r="F30" s="224"/>
      <c r="G30" s="224"/>
      <c r="H30" s="224"/>
      <c r="I30" s="224"/>
      <c r="J30" s="224"/>
      <c r="K30" s="224"/>
      <c r="L30" s="224"/>
      <c r="M30" s="224"/>
      <c r="N30" s="225"/>
    </row>
    <row r="31" spans="2:19" ht="5.0999999999999996" customHeight="1" x14ac:dyDescent="0.2">
      <c r="B31" s="70"/>
      <c r="C31" s="71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7"/>
    </row>
    <row r="32" spans="2:19" ht="5.0999999999999996" customHeight="1" x14ac:dyDescent="0.2">
      <c r="B32" s="70"/>
      <c r="C32" s="71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7"/>
    </row>
    <row r="33" spans="2:19" ht="5.0999999999999996" customHeight="1" x14ac:dyDescent="0.2">
      <c r="B33" s="70"/>
      <c r="C33" s="71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7"/>
    </row>
    <row r="34" spans="2:19" ht="5.0999999999999996" customHeight="1" x14ac:dyDescent="0.2">
      <c r="B34" s="70"/>
      <c r="C34" s="71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7"/>
    </row>
    <row r="35" spans="2:19" ht="5.0999999999999996" customHeight="1" x14ac:dyDescent="0.2">
      <c r="B35" s="70"/>
      <c r="C35" s="71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7"/>
    </row>
    <row r="36" spans="2:19" ht="5.0999999999999996" customHeight="1" x14ac:dyDescent="0.2">
      <c r="B36" s="70"/>
      <c r="C36" s="71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7"/>
    </row>
    <row r="37" spans="2:19" ht="5.0999999999999996" customHeight="1" x14ac:dyDescent="0.2">
      <c r="B37" s="70"/>
      <c r="C37" s="71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227"/>
    </row>
    <row r="38" spans="2:19" ht="5.0999999999999996" customHeight="1" x14ac:dyDescent="0.2">
      <c r="B38" s="70"/>
      <c r="C38" s="71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7"/>
    </row>
    <row r="39" spans="2:19" ht="5.0999999999999996" customHeight="1" x14ac:dyDescent="0.2">
      <c r="B39" s="70"/>
      <c r="C39" s="71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7"/>
    </row>
    <row r="40" spans="2:19" ht="64.150000000000006" customHeight="1" x14ac:dyDescent="0.2">
      <c r="B40" s="72"/>
      <c r="C40" s="73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9"/>
    </row>
    <row r="41" spans="2:19" ht="5.0999999999999996" customHeight="1" x14ac:dyDescent="0.2">
      <c r="B41" s="274"/>
      <c r="C41" s="275"/>
      <c r="D41" s="275"/>
      <c r="E41" s="275"/>
      <c r="F41" s="275"/>
      <c r="G41" s="275"/>
      <c r="H41" s="275"/>
      <c r="I41" s="275"/>
      <c r="J41" s="275"/>
      <c r="K41" s="275"/>
      <c r="L41" s="275"/>
      <c r="M41" s="275"/>
      <c r="N41" s="275"/>
    </row>
    <row r="42" spans="2:19" ht="18" customHeight="1" x14ac:dyDescent="0.2">
      <c r="B42" s="144" t="s">
        <v>27</v>
      </c>
      <c r="C42" s="232" t="str">
        <f>S10</f>
        <v>Far/medmor</v>
      </c>
      <c r="D42" s="232"/>
      <c r="E42" s="232"/>
      <c r="F42" s="233" t="s">
        <v>170</v>
      </c>
      <c r="G42" s="233"/>
      <c r="H42" s="233"/>
      <c r="I42" s="233"/>
      <c r="J42" s="233"/>
      <c r="K42" s="233"/>
      <c r="L42" s="233"/>
      <c r="M42" s="233"/>
      <c r="N42" s="234"/>
      <c r="S42" t="s">
        <v>174</v>
      </c>
    </row>
    <row r="43" spans="2:19" ht="5.0999999999999996" customHeight="1" x14ac:dyDescent="0.2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74"/>
    </row>
    <row r="44" spans="2:19" ht="19.5" customHeight="1" x14ac:dyDescent="0.2">
      <c r="B44" s="75" t="s">
        <v>28</v>
      </c>
      <c r="C44" s="76">
        <v>2</v>
      </c>
      <c r="D44" s="77" t="s">
        <v>154</v>
      </c>
      <c r="E44" s="77"/>
      <c r="F44" s="145"/>
      <c r="G44" s="77" t="s">
        <v>29</v>
      </c>
      <c r="H44" s="145"/>
      <c r="I44" s="77" t="s">
        <v>19</v>
      </c>
      <c r="J44" s="78" t="s">
        <v>17</v>
      </c>
      <c r="K44" s="147" t="str">
        <f>S44</f>
        <v/>
      </c>
      <c r="L44" s="78" t="s">
        <v>18</v>
      </c>
      <c r="M44" s="136" t="str">
        <f>IF(F44&lt;&gt;"",SUM(K44+F44*7+H44-1+S51+S53+S55),"")</f>
        <v/>
      </c>
      <c r="N44" s="74"/>
      <c r="O44" s="136" t="str">
        <f>M44</f>
        <v/>
      </c>
      <c r="P44" s="140"/>
      <c r="Q44">
        <v>10</v>
      </c>
      <c r="S44" s="4" t="str">
        <f>IF(AND(D22&lt;&gt;"",F44&lt;&gt;""),D22+1,"")</f>
        <v/>
      </c>
    </row>
    <row r="45" spans="2:19" ht="3.75" customHeight="1" x14ac:dyDescent="0.2">
      <c r="B45" s="79"/>
      <c r="C45" s="9"/>
      <c r="D45" s="9"/>
      <c r="E45" s="9"/>
      <c r="F45" s="80"/>
      <c r="G45" s="9"/>
      <c r="H45" s="81"/>
      <c r="I45" s="82"/>
      <c r="J45" s="83"/>
      <c r="K45" s="84"/>
      <c r="L45" s="85"/>
      <c r="M45" s="86"/>
      <c r="N45" s="10"/>
    </row>
    <row r="46" spans="2:19" ht="19.149999999999999" customHeight="1" x14ac:dyDescent="0.2">
      <c r="B46" s="87" t="str">
        <f>IF(C42="Mor","Jeg har mulighed for at holde","Jeg har ret til at holde")</f>
        <v>Jeg har ret til at holde</v>
      </c>
      <c r="C46" s="76">
        <v>23</v>
      </c>
      <c r="D46" s="77" t="s">
        <v>154</v>
      </c>
      <c r="E46" s="77"/>
      <c r="F46" s="145"/>
      <c r="G46" s="77" t="s">
        <v>29</v>
      </c>
      <c r="H46" s="145"/>
      <c r="I46" s="88" t="s">
        <v>19</v>
      </c>
      <c r="J46" s="78" t="s">
        <v>17</v>
      </c>
      <c r="K46" s="32" t="str">
        <f>IF(F46&lt;&gt;"",O44+1,"")</f>
        <v/>
      </c>
      <c r="L46" s="78" t="s">
        <v>18</v>
      </c>
      <c r="M46" s="136" t="str">
        <f>IF(F46&lt;&gt;"",K46+F46*7+H46-1,"")</f>
        <v/>
      </c>
      <c r="N46" s="89"/>
      <c r="O46" s="136" t="str">
        <f>IF(M46="",O44,M46)</f>
        <v/>
      </c>
      <c r="P46" s="141">
        <f>IF(D22&gt;=O22,Q46,R46)</f>
        <v>6</v>
      </c>
      <c r="Q46" s="141">
        <v>8</v>
      </c>
      <c r="R46" s="141">
        <v>6</v>
      </c>
      <c r="S46" s="4"/>
    </row>
    <row r="47" spans="2:19" ht="4.9000000000000004" customHeight="1" x14ac:dyDescent="0.2">
      <c r="B47" s="75"/>
      <c r="C47" s="90"/>
      <c r="D47" s="9"/>
      <c r="E47" s="77"/>
      <c r="F47" s="91"/>
      <c r="G47" s="77"/>
      <c r="H47" s="146"/>
      <c r="I47" s="88"/>
      <c r="J47" s="78"/>
      <c r="K47" s="77"/>
      <c r="L47" s="78"/>
      <c r="M47" s="77"/>
      <c r="N47" s="89"/>
      <c r="O47" s="136"/>
    </row>
    <row r="48" spans="2:19" ht="18" customHeight="1" x14ac:dyDescent="0.2">
      <c r="B48" s="75" t="s">
        <v>155</v>
      </c>
      <c r="C48" s="76">
        <f>P46</f>
        <v>6</v>
      </c>
      <c r="D48" s="77" t="str">
        <f>IF(C42="Mor","uger med løn overført fra far. Jeg holder","uger med løn. Jeg holder")</f>
        <v>uger med løn. Jeg holder</v>
      </c>
      <c r="E48" s="77"/>
      <c r="F48" s="145"/>
      <c r="G48" s="77" t="s">
        <v>29</v>
      </c>
      <c r="H48" s="145"/>
      <c r="I48" s="88" t="s">
        <v>19</v>
      </c>
      <c r="J48" s="78" t="s">
        <v>17</v>
      </c>
      <c r="K48" s="32" t="str">
        <f>IF(F48&lt;&gt;"",O46+1,"")</f>
        <v/>
      </c>
      <c r="L48" s="78" t="s">
        <v>18</v>
      </c>
      <c r="M48" s="136" t="str">
        <f>IF(F48&lt;&gt;"",K48+F48*7+H48-1,"")</f>
        <v/>
      </c>
      <c r="N48" s="89"/>
      <c r="O48" s="136" t="str">
        <f t="shared" ref="O48" si="0">IF(M48="",O46,M48)</f>
        <v/>
      </c>
      <c r="S48">
        <f>F48</f>
        <v>0</v>
      </c>
    </row>
    <row r="49" spans="2:19" ht="2.4500000000000002" customHeight="1" x14ac:dyDescent="0.2">
      <c r="B49" s="75"/>
      <c r="C49" s="9"/>
      <c r="D49" s="9"/>
      <c r="E49" s="77"/>
      <c r="F49" s="9"/>
      <c r="G49" s="77"/>
      <c r="H49" s="77"/>
      <c r="I49" s="88"/>
      <c r="J49" s="78"/>
      <c r="K49" s="77"/>
      <c r="L49" s="78"/>
      <c r="M49" s="92"/>
      <c r="N49" s="89"/>
    </row>
    <row r="50" spans="2:19" ht="6.6" customHeight="1" x14ac:dyDescent="0.2">
      <c r="B50" s="93"/>
      <c r="C50" s="94"/>
      <c r="D50" s="94"/>
      <c r="E50" s="94"/>
      <c r="F50" s="9"/>
      <c r="G50" s="77"/>
      <c r="H50" s="77"/>
      <c r="I50" s="88"/>
      <c r="J50" s="78"/>
      <c r="K50" s="77"/>
      <c r="L50" s="78"/>
      <c r="M50" s="77"/>
      <c r="N50" s="31"/>
    </row>
    <row r="51" spans="2:19" ht="19.149999999999999" customHeight="1" x14ac:dyDescent="0.2">
      <c r="B51" s="235" t="s">
        <v>171</v>
      </c>
      <c r="C51" s="236"/>
      <c r="D51" s="236"/>
      <c r="E51" s="236"/>
      <c r="F51" s="236"/>
      <c r="G51" s="236"/>
      <c r="H51" s="236"/>
      <c r="I51" s="236"/>
      <c r="J51" s="90" t="s">
        <v>17</v>
      </c>
      <c r="K51" s="32"/>
      <c r="L51" s="90" t="s">
        <v>18</v>
      </c>
      <c r="M51" s="154"/>
      <c r="N51" s="31"/>
      <c r="S51">
        <f>IF(M51&gt;K51,M51-K51+1,IF(AND(K51&lt;&gt;"",K51=M51),1,0))</f>
        <v>0</v>
      </c>
    </row>
    <row r="52" spans="2:19" ht="3" customHeight="1" x14ac:dyDescent="0.2">
      <c r="B52" s="235"/>
      <c r="C52" s="236"/>
      <c r="D52" s="236"/>
      <c r="E52" s="236"/>
      <c r="F52" s="236"/>
      <c r="G52" s="236"/>
      <c r="H52" s="236"/>
      <c r="I52" s="236"/>
      <c r="J52" s="90"/>
      <c r="K52" s="146"/>
      <c r="L52" s="90"/>
      <c r="M52" s="77"/>
      <c r="N52" s="31"/>
      <c r="S52">
        <f>IF(M52&gt;K52,M52-K52+1,IF(AND(K52&lt;&gt;"",K52=M52),1,0))</f>
        <v>0</v>
      </c>
    </row>
    <row r="53" spans="2:19" ht="19.5" customHeight="1" x14ac:dyDescent="0.2">
      <c r="B53" s="235"/>
      <c r="C53" s="236"/>
      <c r="D53" s="236"/>
      <c r="E53" s="236"/>
      <c r="F53" s="236"/>
      <c r="G53" s="236"/>
      <c r="H53" s="236"/>
      <c r="I53" s="236"/>
      <c r="J53" s="90" t="s">
        <v>17</v>
      </c>
      <c r="K53" s="32"/>
      <c r="L53" s="90" t="s">
        <v>18</v>
      </c>
      <c r="M53" s="154"/>
      <c r="N53" s="31"/>
      <c r="S53">
        <f>IF(M53&gt;K53,M53-K53+1,IF(AND(K53&lt;&gt;"",K53=M53),1,0))</f>
        <v>0</v>
      </c>
    </row>
    <row r="54" spans="2:19" ht="3" customHeight="1" x14ac:dyDescent="0.2">
      <c r="B54" s="235"/>
      <c r="C54" s="236"/>
      <c r="D54" s="236"/>
      <c r="E54" s="236"/>
      <c r="F54" s="236"/>
      <c r="G54" s="236"/>
      <c r="H54" s="236"/>
      <c r="I54" s="236"/>
      <c r="J54" s="90"/>
      <c r="K54" s="146"/>
      <c r="L54" s="90"/>
      <c r="M54" s="77"/>
      <c r="N54" s="31"/>
      <c r="S54">
        <f>IF(M54&gt;K54,M54-K54+1,IF(AND(K54&lt;&gt;"",K54=M54),1,0))</f>
        <v>0</v>
      </c>
    </row>
    <row r="55" spans="2:19" ht="19.5" customHeight="1" x14ac:dyDescent="0.2">
      <c r="B55" s="235"/>
      <c r="C55" s="236"/>
      <c r="D55" s="236"/>
      <c r="E55" s="236"/>
      <c r="F55" s="236"/>
      <c r="G55" s="236"/>
      <c r="H55" s="236"/>
      <c r="I55" s="236"/>
      <c r="J55" s="90" t="s">
        <v>17</v>
      </c>
      <c r="K55" s="32"/>
      <c r="L55" s="90" t="s">
        <v>18</v>
      </c>
      <c r="M55" s="154"/>
      <c r="N55" s="31"/>
      <c r="S55">
        <f>IF(M55&gt;K55,M55-K55+1,IF(AND(K55&lt;&gt;"",K55=M55),1,0))</f>
        <v>0</v>
      </c>
    </row>
    <row r="56" spans="2:19" ht="5.25" customHeight="1" x14ac:dyDescent="0.2">
      <c r="B56" s="66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2"/>
    </row>
    <row r="57" spans="2:19" ht="6" customHeight="1" x14ac:dyDescent="0.2"/>
    <row r="58" spans="2:19" ht="64.5" customHeight="1" x14ac:dyDescent="0.2">
      <c r="B58" s="97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98"/>
      <c r="S58" s="3" t="s">
        <v>273</v>
      </c>
    </row>
    <row r="59" spans="2:19" ht="41.25" customHeight="1" x14ac:dyDescent="0.2">
      <c r="B59" s="9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100"/>
      <c r="S59" t="s">
        <v>179</v>
      </c>
    </row>
    <row r="60" spans="2:19" ht="107.25" customHeight="1" x14ac:dyDescent="0.2">
      <c r="B60" s="9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100"/>
    </row>
    <row r="61" spans="2:19" ht="5.0999999999999996" customHeight="1" x14ac:dyDescent="0.2"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</row>
    <row r="62" spans="2:19" ht="18" customHeight="1" x14ac:dyDescent="0.2">
      <c r="B62" s="240" t="s">
        <v>157</v>
      </c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2"/>
    </row>
    <row r="63" spans="2:19" ht="5.25" customHeight="1" x14ac:dyDescent="0.2">
      <c r="B63" s="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74"/>
    </row>
    <row r="64" spans="2:19" ht="21" customHeight="1" x14ac:dyDescent="0.2">
      <c r="B64" s="248" t="s">
        <v>273</v>
      </c>
      <c r="C64" s="249"/>
      <c r="D64" s="249"/>
      <c r="E64" s="9"/>
      <c r="F64" s="145"/>
      <c r="G64" s="77" t="s">
        <v>29</v>
      </c>
      <c r="H64" s="33"/>
      <c r="I64" s="77" t="s">
        <v>19</v>
      </c>
      <c r="J64" s="9" t="s">
        <v>17</v>
      </c>
      <c r="K64" s="32" t="str">
        <f>IF(OR(F64&lt;&gt;"",H64&lt;&gt;""),O48+1,"")</f>
        <v/>
      </c>
      <c r="L64" s="9" t="s">
        <v>18</v>
      </c>
      <c r="M64" s="136" t="str">
        <f>IF(OR(F64&lt;&gt;"",H64&lt;&gt;""),K64+F64*7+H64-1,"")</f>
        <v/>
      </c>
      <c r="N64" s="74"/>
      <c r="P64" s="152" t="str">
        <f>IF(M64&lt;&gt;"",M64,O48)</f>
        <v/>
      </c>
      <c r="S64" s="137" t="e">
        <f>M48+1</f>
        <v>#VALUE!</v>
      </c>
    </row>
    <row r="65" spans="2:20" ht="4.1500000000000004" customHeight="1" x14ac:dyDescent="0.2">
      <c r="B65" s="103"/>
      <c r="C65" s="104"/>
      <c r="D65" s="104"/>
      <c r="E65" s="105"/>
      <c r="F65" s="106"/>
      <c r="G65" s="107"/>
      <c r="H65" s="67"/>
      <c r="I65" s="107"/>
      <c r="J65" s="105"/>
      <c r="K65" s="108"/>
      <c r="L65" s="105"/>
      <c r="M65" s="108"/>
      <c r="N65" s="109"/>
      <c r="P65" s="153"/>
    </row>
    <row r="66" spans="2:20" ht="4.1500000000000004" customHeight="1" x14ac:dyDescent="0.2"/>
    <row r="67" spans="2:20" ht="18" customHeight="1" x14ac:dyDescent="0.2">
      <c r="B67" s="240" t="s">
        <v>180</v>
      </c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2"/>
      <c r="P67" s="153"/>
      <c r="S67" s="4" t="str">
        <f>IF(AND(F69&lt;&gt;"",M61&lt;&gt;""),M61+1,"")</f>
        <v/>
      </c>
    </row>
    <row r="68" spans="2:20" ht="6.75" customHeight="1" x14ac:dyDescent="0.2"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5"/>
      <c r="P68" s="153"/>
      <c r="S68" s="137">
        <f>M61</f>
        <v>0</v>
      </c>
    </row>
    <row r="69" spans="2:20" ht="20.45" customHeight="1" x14ac:dyDescent="0.2">
      <c r="B69" s="246" t="s">
        <v>256</v>
      </c>
      <c r="C69" s="247"/>
      <c r="D69" s="247"/>
      <c r="E69" s="105"/>
      <c r="F69" s="148"/>
      <c r="G69" s="107" t="s">
        <v>29</v>
      </c>
      <c r="H69" s="149"/>
      <c r="I69" s="107" t="s">
        <v>19</v>
      </c>
      <c r="J69" s="105" t="s">
        <v>17</v>
      </c>
      <c r="K69" s="150" t="str">
        <f>IF(OR(F69&lt;&gt;"",H69&lt;&gt;""),P64+1,"")</f>
        <v/>
      </c>
      <c r="L69" s="105" t="s">
        <v>18</v>
      </c>
      <c r="M69" s="151" t="str">
        <f>IF(OR(F69&lt;&gt;"",H69&lt;&gt;""),K69+F69*7+H69-1,"")</f>
        <v/>
      </c>
      <c r="N69" s="109"/>
      <c r="P69" s="152" t="str">
        <f>IF(M69&lt;&gt;"",M69,P64)</f>
        <v/>
      </c>
      <c r="S69">
        <v>8</v>
      </c>
    </row>
    <row r="70" spans="2:20" ht="5.25" customHeight="1" x14ac:dyDescent="0.2"/>
    <row r="71" spans="2:20" ht="18" customHeight="1" x14ac:dyDescent="0.2">
      <c r="B71" s="240" t="s">
        <v>177</v>
      </c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42"/>
      <c r="P71" s="153"/>
      <c r="S71" s="4" t="str">
        <f>IF(AND(F73&lt;&gt;"",M64&lt;&gt;""),M64+1,"")</f>
        <v/>
      </c>
    </row>
    <row r="72" spans="2:20" ht="6.75" customHeight="1" x14ac:dyDescent="0.2">
      <c r="B72" s="243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5"/>
      <c r="P72" s="153"/>
      <c r="S72" s="137" t="str">
        <f>M64</f>
        <v/>
      </c>
    </row>
    <row r="73" spans="2:20" ht="20.45" customHeight="1" x14ac:dyDescent="0.2">
      <c r="B73" s="243" t="s">
        <v>328</v>
      </c>
      <c r="C73" s="244"/>
      <c r="D73" s="244"/>
      <c r="E73" s="9"/>
      <c r="F73" s="145"/>
      <c r="G73" s="77" t="s">
        <v>176</v>
      </c>
      <c r="H73" s="9"/>
      <c r="I73" s="77"/>
      <c r="J73" s="9" t="s">
        <v>17</v>
      </c>
      <c r="K73" s="32" t="str">
        <f>IF(F73&lt;&gt;"",P69+1,"")</f>
        <v/>
      </c>
      <c r="L73" s="9" t="s">
        <v>18</v>
      </c>
      <c r="M73" s="136" t="str">
        <f>IF(AND(F73&lt;&gt;"",K73&lt;&gt;""),K73+F73*7+H73-1,"")</f>
        <v/>
      </c>
      <c r="N73" s="74"/>
      <c r="P73" s="152" t="str">
        <f>IF(M73&lt;&gt;"",M73,P69)</f>
        <v/>
      </c>
      <c r="Q73">
        <v>1</v>
      </c>
      <c r="S73">
        <v>8</v>
      </c>
      <c r="T73">
        <v>1</v>
      </c>
    </row>
    <row r="74" spans="2:20" ht="6" customHeight="1" x14ac:dyDescent="0.2">
      <c r="B74" s="66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2"/>
      <c r="P74" s="153"/>
      <c r="S74">
        <v>14</v>
      </c>
      <c r="T74">
        <v>2</v>
      </c>
    </row>
    <row r="75" spans="2:20" ht="6" customHeight="1" x14ac:dyDescent="0.2">
      <c r="P75" s="153"/>
      <c r="T75">
        <v>3</v>
      </c>
    </row>
    <row r="76" spans="2:20" ht="14.45" customHeight="1" x14ac:dyDescent="0.2">
      <c r="B76" s="240" t="s">
        <v>156</v>
      </c>
      <c r="C76" s="24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242"/>
      <c r="P76" s="153"/>
      <c r="Q76" s="3"/>
      <c r="R76" t="s">
        <v>19</v>
      </c>
      <c r="T76">
        <v>4</v>
      </c>
    </row>
    <row r="77" spans="2:20" ht="6.95" customHeight="1" x14ac:dyDescent="0.2">
      <c r="B77" s="123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124"/>
      <c r="P77" s="153"/>
      <c r="T77">
        <v>5</v>
      </c>
    </row>
    <row r="78" spans="2:20" ht="19.149999999999999" customHeight="1" x14ac:dyDescent="0.2">
      <c r="B78" s="248"/>
      <c r="C78" s="249"/>
      <c r="D78" s="249"/>
      <c r="E78" s="65" t="str">
        <f>IF(B78="forlænger forældreorlov uden løn","(8 eller 14 uger)","")</f>
        <v/>
      </c>
      <c r="F78" s="145"/>
      <c r="G78" s="77" t="s">
        <v>19</v>
      </c>
      <c r="H78" s="112"/>
      <c r="I78" s="112" t="str">
        <f>IF(G78="uger/og","dage","")</f>
        <v/>
      </c>
      <c r="J78" s="78" t="s">
        <v>17</v>
      </c>
      <c r="K78" s="32" t="str">
        <f>IF(F78&lt;&gt;"",WORKDAY(P73,Q73,$P$113:$V$121),"")</f>
        <v/>
      </c>
      <c r="L78" s="78" t="s">
        <v>18</v>
      </c>
      <c r="M78" s="136" t="str">
        <f>IF(F78&lt;&gt;"",R78,"")</f>
        <v/>
      </c>
      <c r="N78" s="74"/>
      <c r="O78" s="137"/>
      <c r="P78" s="152" t="str">
        <f>IF(M78&lt;&gt;"",M78,P73)</f>
        <v/>
      </c>
      <c r="Q78">
        <v>1</v>
      </c>
      <c r="R78" s="4" t="e">
        <f>WORKDAY(P73,F78,$P$113:$T$121)</f>
        <v>#VALUE!</v>
      </c>
      <c r="S78" s="4" t="str">
        <f>IF(OR(F78&lt;&gt;"",H78&lt;&gt;0),IF(S64&lt;&gt;"",M64+1,IF(M48&lt;&gt;"",M48+1,IF(M46&lt;&gt;"",M46+1,IF(M44&lt;&gt;"",M44+1,"")))),"")</f>
        <v/>
      </c>
      <c r="T78">
        <v>6</v>
      </c>
    </row>
    <row r="79" spans="2:20" ht="6" customHeight="1" x14ac:dyDescent="0.2">
      <c r="B79" s="123"/>
      <c r="C79" s="65"/>
      <c r="D79" s="65"/>
      <c r="E79" s="65"/>
      <c r="F79" s="65"/>
      <c r="G79" s="77"/>
      <c r="H79" s="112"/>
      <c r="I79" s="88"/>
      <c r="J79" s="78"/>
      <c r="K79" s="78"/>
      <c r="L79" s="78"/>
      <c r="M79" s="78"/>
      <c r="N79" s="74"/>
      <c r="P79" s="152"/>
      <c r="Q79" s="137"/>
      <c r="S79" s="4"/>
      <c r="T79">
        <v>7</v>
      </c>
    </row>
    <row r="80" spans="2:20" ht="19.149999999999999" customHeight="1" x14ac:dyDescent="0.2">
      <c r="B80" s="248"/>
      <c r="C80" s="249"/>
      <c r="D80" s="249"/>
      <c r="E80" s="65"/>
      <c r="F80" s="145"/>
      <c r="G80" s="77" t="s">
        <v>19</v>
      </c>
      <c r="H80" s="112"/>
      <c r="I80" s="112" t="str">
        <f>IF(G80="uger/og","dage","")</f>
        <v/>
      </c>
      <c r="J80" s="78" t="s">
        <v>17</v>
      </c>
      <c r="K80" s="32" t="str">
        <f>IF(F80&lt;&gt;"",WORKDAY(P78,Q73,$P$113:$V$121),"")</f>
        <v/>
      </c>
      <c r="L80" s="78" t="s">
        <v>18</v>
      </c>
      <c r="M80" s="136" t="str">
        <f>IF(F80&lt;&gt;"",R80,"")</f>
        <v/>
      </c>
      <c r="N80" s="74"/>
      <c r="O80" s="137"/>
      <c r="P80" s="152" t="str">
        <f>IF(M80&lt;&gt;"",M80,P73)</f>
        <v/>
      </c>
      <c r="Q80">
        <v>1</v>
      </c>
      <c r="R80" s="4" t="e">
        <f>WORKDAY(P78,F80,$P$113:$T$121)</f>
        <v>#VALUE!</v>
      </c>
      <c r="S80" s="4" t="str">
        <f>IF(AND(M78&lt;&gt;"",OR(F80&lt;&gt;"",H80&lt;&gt;"")),M78+1,"")</f>
        <v/>
      </c>
      <c r="T80">
        <v>8</v>
      </c>
    </row>
    <row r="81" spans="2:20" ht="5.25" customHeight="1" x14ac:dyDescent="0.2">
      <c r="B81" s="123"/>
      <c r="C81" s="65"/>
      <c r="D81" s="65"/>
      <c r="E81" s="65"/>
      <c r="F81" s="65"/>
      <c r="G81" s="77"/>
      <c r="H81" s="112"/>
      <c r="I81" s="88"/>
      <c r="J81" s="78"/>
      <c r="K81" s="78"/>
      <c r="L81" s="78"/>
      <c r="M81" s="78"/>
      <c r="N81" s="74"/>
      <c r="P81" s="4"/>
      <c r="Q81" s="137"/>
      <c r="R81" s="4"/>
      <c r="S81" s="4"/>
      <c r="T81">
        <v>9</v>
      </c>
    </row>
    <row r="82" spans="2:20" ht="19.149999999999999" customHeight="1" x14ac:dyDescent="0.2">
      <c r="B82" s="248"/>
      <c r="C82" s="249"/>
      <c r="D82" s="249"/>
      <c r="E82" s="65"/>
      <c r="F82" s="145"/>
      <c r="G82" s="77" t="s">
        <v>19</v>
      </c>
      <c r="H82" s="112"/>
      <c r="I82" s="112" t="str">
        <f>IF(G82="uger/og","dage","")</f>
        <v/>
      </c>
      <c r="J82" s="78" t="s">
        <v>17</v>
      </c>
      <c r="K82" s="32" t="str">
        <f>IF(F82&lt;&gt;"",WORKDAY(P80,Q73,$P$113:$T$121),"")</f>
        <v/>
      </c>
      <c r="L82" s="78" t="s">
        <v>18</v>
      </c>
      <c r="M82" s="136" t="str">
        <f>IF(F82&lt;&gt;"",R82,"")</f>
        <v/>
      </c>
      <c r="N82" s="74"/>
      <c r="O82" s="137"/>
      <c r="P82" s="4"/>
      <c r="Q82" s="137"/>
      <c r="R82" s="4" t="e">
        <f>WORKDAY(P80,F82,$P$113:$T$121)</f>
        <v>#VALUE!</v>
      </c>
      <c r="S82" s="4" t="str">
        <f>IF(F82&lt;&gt;"",IF(S73&lt;&gt;"",M73+1,IF(M53&lt;&gt;"",M53+1,IF(M51&lt;&gt;"",M51+1,IF(M49&lt;&gt;"",M49+1,"")))),"")</f>
        <v/>
      </c>
      <c r="T82">
        <v>10</v>
      </c>
    </row>
    <row r="83" spans="2:20" ht="6.95" customHeight="1" x14ac:dyDescent="0.2">
      <c r="B83" s="123"/>
      <c r="C83" s="65"/>
      <c r="D83" s="65"/>
      <c r="E83" s="65"/>
      <c r="F83" s="65"/>
      <c r="G83" s="77"/>
      <c r="H83" s="112"/>
      <c r="I83" s="88"/>
      <c r="J83" s="78"/>
      <c r="K83" s="78"/>
      <c r="L83" s="78"/>
      <c r="M83" s="78"/>
      <c r="N83" s="74"/>
      <c r="T83">
        <v>11</v>
      </c>
    </row>
    <row r="84" spans="2:20" ht="106.15" customHeight="1" x14ac:dyDescent="0.2">
      <c r="B84" s="263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5"/>
      <c r="T84">
        <v>12</v>
      </c>
    </row>
    <row r="85" spans="2:20" ht="4.9000000000000004" customHeight="1" x14ac:dyDescent="0.2"/>
    <row r="86" spans="2:20" ht="19.149999999999999" customHeight="1" x14ac:dyDescent="0.2">
      <c r="B86" s="240" t="s">
        <v>159</v>
      </c>
      <c r="C86" s="241"/>
      <c r="D86" s="241"/>
      <c r="E86" s="241"/>
      <c r="F86" s="241"/>
      <c r="G86" s="241"/>
      <c r="H86" s="241"/>
      <c r="I86" s="241"/>
      <c r="J86" s="241"/>
      <c r="K86" s="241"/>
      <c r="L86" s="241"/>
      <c r="M86" s="241"/>
      <c r="N86" s="242"/>
      <c r="T86">
        <v>14</v>
      </c>
    </row>
    <row r="87" spans="2:20" ht="6" customHeight="1" x14ac:dyDescent="0.2">
      <c r="B87" s="8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74"/>
    </row>
    <row r="88" spans="2:20" ht="19.149999999999999" customHeight="1" x14ac:dyDescent="0.2">
      <c r="B88" s="131" t="s">
        <v>164</v>
      </c>
      <c r="C88" s="117"/>
      <c r="D88" s="138"/>
      <c r="E88" s="116" t="s">
        <v>29</v>
      </c>
      <c r="F88" s="77"/>
      <c r="G88" s="138"/>
      <c r="H88" s="142" t="s">
        <v>19</v>
      </c>
      <c r="I88" s="77"/>
      <c r="J88" s="78"/>
      <c r="K88" s="77"/>
      <c r="L88" s="77"/>
      <c r="M88" s="77"/>
      <c r="N88" s="74"/>
    </row>
    <row r="89" spans="2:20" ht="6.6" customHeight="1" x14ac:dyDescent="0.2">
      <c r="B89" s="128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9"/>
    </row>
    <row r="90" spans="2:20" ht="4.1500000000000004" customHeight="1" x14ac:dyDescent="0.2"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0"/>
    </row>
    <row r="91" spans="2:20" ht="14.45" customHeight="1" x14ac:dyDescent="0.2"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</row>
    <row r="92" spans="2:20" ht="6.95" customHeight="1" x14ac:dyDescent="0.2"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</row>
    <row r="93" spans="2:20" ht="220.9" customHeight="1" x14ac:dyDescent="0.2"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</row>
    <row r="94" spans="2:20" ht="4.9000000000000004" customHeight="1" x14ac:dyDescent="0.2"/>
    <row r="95" spans="2:20" ht="18.600000000000001" customHeight="1" x14ac:dyDescent="0.2">
      <c r="B95" s="250" t="s">
        <v>158</v>
      </c>
      <c r="C95" s="251"/>
      <c r="D95" s="251"/>
      <c r="E95" s="251"/>
      <c r="F95" s="251"/>
      <c r="G95" s="251"/>
      <c r="H95" s="251"/>
      <c r="I95" s="251"/>
      <c r="J95" s="251"/>
      <c r="K95" s="251"/>
      <c r="L95" s="251"/>
      <c r="M95" s="251"/>
      <c r="N95" s="252"/>
    </row>
    <row r="96" spans="2:20" ht="6.95" customHeight="1" x14ac:dyDescent="0.2">
      <c r="B96" s="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74"/>
    </row>
    <row r="97" spans="2:20" ht="22.15" customHeight="1" x14ac:dyDescent="0.2">
      <c r="B97" s="130" t="s">
        <v>165</v>
      </c>
      <c r="C97" s="77"/>
      <c r="D97" s="145"/>
      <c r="E97" s="143" t="s">
        <v>166</v>
      </c>
      <c r="F97" s="76" t="s">
        <v>17</v>
      </c>
      <c r="G97" s="32"/>
      <c r="H97" s="78"/>
      <c r="I97" s="132" t="s">
        <v>18</v>
      </c>
      <c r="J97" s="266"/>
      <c r="K97" s="266"/>
      <c r="L97" s="78"/>
      <c r="M97" s="129"/>
      <c r="N97" s="74"/>
    </row>
    <row r="98" spans="2:20" ht="5.45" customHeight="1" x14ac:dyDescent="0.2">
      <c r="B98" s="118"/>
      <c r="C98" s="67"/>
      <c r="D98" s="67"/>
      <c r="E98" s="67"/>
      <c r="F98" s="67"/>
      <c r="G98" s="67"/>
      <c r="H98" s="119"/>
      <c r="I98" s="119"/>
      <c r="J98" s="120"/>
      <c r="K98" s="121"/>
      <c r="L98" s="121"/>
      <c r="M98" s="121"/>
      <c r="N98" s="122"/>
    </row>
    <row r="99" spans="2:20" ht="4.9000000000000004" customHeight="1" x14ac:dyDescent="0.2"/>
    <row r="100" spans="2:20" ht="14.25" x14ac:dyDescent="0.2">
      <c r="B100" s="250" t="s">
        <v>167</v>
      </c>
      <c r="C100" s="251"/>
      <c r="D100" s="251"/>
      <c r="E100" s="251"/>
      <c r="F100" s="251"/>
      <c r="G100" s="251"/>
      <c r="H100" s="251"/>
      <c r="I100" s="251"/>
      <c r="J100" s="251"/>
      <c r="K100" s="251"/>
      <c r="L100" s="251"/>
      <c r="M100" s="251"/>
      <c r="N100" s="252"/>
    </row>
    <row r="101" spans="2:20" x14ac:dyDescent="0.2">
      <c r="B101" s="253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5"/>
    </row>
    <row r="102" spans="2:20" x14ac:dyDescent="0.2">
      <c r="B102" s="256"/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8"/>
    </row>
    <row r="103" spans="2:20" x14ac:dyDescent="0.2">
      <c r="B103" s="256"/>
      <c r="C103" s="257"/>
      <c r="D103" s="257"/>
      <c r="E103" s="257"/>
      <c r="F103" s="257"/>
      <c r="G103" s="257"/>
      <c r="H103" s="257"/>
      <c r="I103" s="257"/>
      <c r="J103" s="257"/>
      <c r="K103" s="257"/>
      <c r="L103" s="257"/>
      <c r="M103" s="257"/>
      <c r="N103" s="258"/>
    </row>
    <row r="104" spans="2:20" x14ac:dyDescent="0.2">
      <c r="B104" s="256"/>
      <c r="C104" s="257"/>
      <c r="D104" s="257"/>
      <c r="E104" s="257"/>
      <c r="F104" s="257"/>
      <c r="G104" s="257"/>
      <c r="H104" s="257"/>
      <c r="I104" s="257"/>
      <c r="J104" s="257"/>
      <c r="K104" s="257"/>
      <c r="L104" s="257"/>
      <c r="M104" s="257"/>
      <c r="N104" s="258"/>
    </row>
    <row r="105" spans="2:20" x14ac:dyDescent="0.2">
      <c r="B105" s="256"/>
      <c r="C105" s="257"/>
      <c r="D105" s="257"/>
      <c r="E105" s="257"/>
      <c r="F105" s="257"/>
      <c r="G105" s="257"/>
      <c r="H105" s="257"/>
      <c r="I105" s="257"/>
      <c r="J105" s="257"/>
      <c r="K105" s="257"/>
      <c r="L105" s="257"/>
      <c r="M105" s="257"/>
      <c r="N105" s="258"/>
    </row>
    <row r="106" spans="2:20" x14ac:dyDescent="0.2">
      <c r="B106" s="256"/>
      <c r="C106" s="257"/>
      <c r="D106" s="257"/>
      <c r="E106" s="257"/>
      <c r="F106" s="257"/>
      <c r="G106" s="257"/>
      <c r="H106" s="257"/>
      <c r="I106" s="257"/>
      <c r="J106" s="257"/>
      <c r="K106" s="257"/>
      <c r="L106" s="257"/>
      <c r="M106" s="257"/>
      <c r="N106" s="258"/>
    </row>
    <row r="107" spans="2:20" x14ac:dyDescent="0.2">
      <c r="B107" s="259"/>
      <c r="C107" s="260"/>
      <c r="D107" s="260"/>
      <c r="E107" s="260"/>
      <c r="F107" s="260"/>
      <c r="G107" s="260"/>
      <c r="H107" s="260"/>
      <c r="I107" s="260"/>
      <c r="J107" s="260"/>
      <c r="K107" s="260"/>
      <c r="L107" s="260"/>
      <c r="M107" s="260"/>
      <c r="N107" s="261"/>
    </row>
    <row r="108" spans="2:20" ht="4.9000000000000004" customHeight="1" x14ac:dyDescent="0.2"/>
    <row r="109" spans="2:20" ht="14.25" x14ac:dyDescent="0.2">
      <c r="B109" s="267" t="s">
        <v>198</v>
      </c>
      <c r="C109" s="267"/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</row>
    <row r="110" spans="2:20" ht="14.25" x14ac:dyDescent="0.2">
      <c r="B110" s="267" t="s">
        <v>199</v>
      </c>
      <c r="C110" s="267"/>
      <c r="D110" s="267"/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</row>
    <row r="111" spans="2:20" ht="14.25" x14ac:dyDescent="0.2">
      <c r="B111" s="262" t="e">
        <f>VLOOKUP(D14,' område niveau 3'!A4:H20,8,FALSE)</f>
        <v>#N/A</v>
      </c>
      <c r="C111" s="262"/>
      <c r="D111" s="262"/>
      <c r="E111" s="262"/>
      <c r="F111" s="262"/>
      <c r="G111" s="262"/>
      <c r="H111" s="262"/>
      <c r="I111" s="262"/>
      <c r="J111" s="262"/>
      <c r="K111" s="262"/>
      <c r="L111" s="262"/>
      <c r="M111" s="141"/>
      <c r="N111" s="141"/>
      <c r="P111" s="3"/>
      <c r="Q111" s="3" t="s">
        <v>178</v>
      </c>
    </row>
    <row r="112" spans="2:20" x14ac:dyDescent="0.2">
      <c r="P112">
        <v>2023</v>
      </c>
      <c r="Q112">
        <v>2024</v>
      </c>
      <c r="R112">
        <v>2025</v>
      </c>
      <c r="S112">
        <v>2026</v>
      </c>
      <c r="T112">
        <v>2027</v>
      </c>
    </row>
    <row r="113" spans="16:21" x14ac:dyDescent="0.2">
      <c r="P113" s="4">
        <v>44927</v>
      </c>
      <c r="Q113" s="4">
        <v>45292</v>
      </c>
      <c r="R113" s="4">
        <v>45658</v>
      </c>
      <c r="S113" s="4">
        <v>46023</v>
      </c>
      <c r="T113" s="4">
        <v>46388</v>
      </c>
    </row>
    <row r="114" spans="16:21" x14ac:dyDescent="0.2">
      <c r="P114" s="4">
        <v>45022</v>
      </c>
      <c r="Q114" s="4">
        <v>45379</v>
      </c>
      <c r="R114" s="4">
        <v>45764</v>
      </c>
      <c r="S114" s="4">
        <v>46114</v>
      </c>
      <c r="T114" s="4">
        <v>46471</v>
      </c>
    </row>
    <row r="115" spans="16:21" x14ac:dyDescent="0.2">
      <c r="P115" s="4">
        <v>45023</v>
      </c>
      <c r="Q115" s="4">
        <v>45380</v>
      </c>
      <c r="R115" s="4">
        <v>45765</v>
      </c>
      <c r="S115" s="4">
        <v>46115</v>
      </c>
      <c r="T115" s="4">
        <v>46472</v>
      </c>
    </row>
    <row r="116" spans="16:21" x14ac:dyDescent="0.2">
      <c r="P116" s="4">
        <v>45026</v>
      </c>
      <c r="Q116" s="4">
        <v>45383</v>
      </c>
      <c r="R116" s="4">
        <v>45768</v>
      </c>
      <c r="S116" s="4">
        <v>46118</v>
      </c>
      <c r="T116" s="4">
        <v>46475</v>
      </c>
    </row>
    <row r="117" spans="16:21" x14ac:dyDescent="0.2">
      <c r="P117" s="4">
        <v>45051</v>
      </c>
      <c r="Q117" s="4">
        <v>45421</v>
      </c>
      <c r="R117" s="4">
        <v>45806</v>
      </c>
      <c r="S117" s="4">
        <v>46156</v>
      </c>
      <c r="T117" s="4">
        <v>46513</v>
      </c>
    </row>
    <row r="118" spans="16:21" x14ac:dyDescent="0.2">
      <c r="P118" s="4">
        <v>45064</v>
      </c>
      <c r="Q118" s="4">
        <v>45432</v>
      </c>
      <c r="R118" s="4">
        <v>45817</v>
      </c>
      <c r="S118" s="4">
        <v>46167</v>
      </c>
      <c r="T118" s="4">
        <v>46523</v>
      </c>
    </row>
    <row r="119" spans="16:21" x14ac:dyDescent="0.2">
      <c r="P119" s="4">
        <v>45075</v>
      </c>
      <c r="Q119" s="4">
        <v>45651</v>
      </c>
      <c r="R119" s="4">
        <v>46016</v>
      </c>
      <c r="S119" s="4">
        <v>46381</v>
      </c>
      <c r="U119" s="4"/>
    </row>
    <row r="120" spans="16:21" x14ac:dyDescent="0.2">
      <c r="P120" s="4">
        <v>45285</v>
      </c>
      <c r="Q120" s="4">
        <v>45652</v>
      </c>
      <c r="R120" s="4">
        <v>46017</v>
      </c>
      <c r="S120" s="4"/>
      <c r="U120" s="4"/>
    </row>
    <row r="121" spans="16:21" x14ac:dyDescent="0.2">
      <c r="P121" s="4">
        <v>45286</v>
      </c>
    </row>
  </sheetData>
  <sheetProtection algorithmName="SHA-512" hashValue="P8wzsFK3IyYkrDnslZoRduV6DC2lHl4JwIrXSm/PWztZXQOs8opoxVIR/HzS+jU8s9S6B2bRhog54NplKv3oug==" saltValue="dTQweFtX9kNJEkHKamxPpQ==" spinCount="100000" sheet="1" selectLockedCells="1"/>
  <mergeCells count="36">
    <mergeCell ref="B111:L111"/>
    <mergeCell ref="J97:K97"/>
    <mergeCell ref="B100:N100"/>
    <mergeCell ref="B101:N107"/>
    <mergeCell ref="B109:N109"/>
    <mergeCell ref="B110:N110"/>
    <mergeCell ref="B82:D82"/>
    <mergeCell ref="B84:N84"/>
    <mergeCell ref="B86:N86"/>
    <mergeCell ref="B91:N93"/>
    <mergeCell ref="B95:N95"/>
    <mergeCell ref="B72:N72"/>
    <mergeCell ref="B73:D73"/>
    <mergeCell ref="B76:N76"/>
    <mergeCell ref="B78:D78"/>
    <mergeCell ref="B80:D80"/>
    <mergeCell ref="B71:N71"/>
    <mergeCell ref="D30:N40"/>
    <mergeCell ref="B41:N41"/>
    <mergeCell ref="C42:E42"/>
    <mergeCell ref="F42:N42"/>
    <mergeCell ref="B51:I55"/>
    <mergeCell ref="B61:N61"/>
    <mergeCell ref="B62:N62"/>
    <mergeCell ref="B64:D64"/>
    <mergeCell ref="B67:N67"/>
    <mergeCell ref="B68:N68"/>
    <mergeCell ref="B69:D69"/>
    <mergeCell ref="B25:D25"/>
    <mergeCell ref="E25:M25"/>
    <mergeCell ref="D18:J18"/>
    <mergeCell ref="D2:J2"/>
    <mergeCell ref="B3:M4"/>
    <mergeCell ref="D5:J5"/>
    <mergeCell ref="D14:J14"/>
    <mergeCell ref="D16:J16"/>
  </mergeCells>
  <dataValidations count="23">
    <dataValidation type="list" allowBlank="1" showInputMessage="1" showErrorMessage="1" sqref="B78:D78 B80:D80 B82:D82" xr:uid="{03BD2B70-634A-4272-8ADC-BBA1A43675D8}">
      <formula1>$S$12:$S$14</formula1>
    </dataValidation>
    <dataValidation type="list" allowBlank="1" showInputMessage="1" showErrorMessage="1" sqref="J15 J17 B65:D65" xr:uid="{6AF29410-8EF4-4F6E-9633-E23ABFA58F44}">
      <formula1>#REF!</formula1>
    </dataValidation>
    <dataValidation showDropDown="1" showInputMessage="1" showErrorMessage="1" sqref="N18:N19 D18 J19" xr:uid="{CCFC37DD-BE16-4B46-BEDD-4E243E80471D}"/>
    <dataValidation allowBlank="1" showInputMessage="1" showErrorMessage="1" errorTitle="Skal skrives som dd-mm-åå" sqref="E22:G22" xr:uid="{F9D78CE0-FD33-41DA-880B-91089270F5E5}"/>
    <dataValidation type="custom" allowBlank="1" showInputMessage="1" showErrorMessage="1" errorTitle="Angiv færre antal uger." error="Hvis Far/medmor: 2 uger" sqref="F44" xr:uid="{2DEB582B-3C4A-417A-A5CD-99BA5D1EF8C8}">
      <formula1>IF(C42="Far/medmor",F44&lt;=2)</formula1>
    </dataValidation>
    <dataValidation type="whole" allowBlank="1" showInputMessage="1" showErrorMessage="1" error="Maksimum 6 dage._x000a_Alt over 6 dage skal skrives som hele uger" prompt="Alt over 6 dage skal skrives som hele uger" sqref="H47 H49:H50" xr:uid="{7B982606-A5A8-4B81-BD53-1EF3B1786E9C}">
      <formula1>0</formula1>
      <formula2>6</formula2>
    </dataValidation>
    <dataValidation type="whole" allowBlank="1" showInputMessage="1" showErrorMessage="1" errorTitle="Max. antal uge er 6" error="Max. antal uge er 6" sqref="F47 F49:F50" xr:uid="{9B9A46D5-EE1F-482D-8766-FE1193B5541C}">
      <formula1>0</formula1>
      <formula2>C47</formula2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5" xr:uid="{B4EAD3E3-A7E5-4C8F-8F18-E412A3055BF4}">
      <formula1>G1048470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2" xr:uid="{2F545DF0-CB8D-4A83-ABB8-995D33F582B7}">
      <formula1>G1048470</formula1>
    </dataValidation>
    <dataValidation type="date" operator="greaterThan" allowBlank="1" showInputMessage="1" showErrorMessage="1" errorTitle="Dato efter fødsel" error="Dagen for fødsel ikke tæller med i indlæggelse" promptTitle="Maks. 3 måneders forlængelse" prompt="Dato indtastes som dd-mm-åå eller dd-mm-åååå_x000a__x000a_DOKUMENTATION FOR BARNETS INDLÆGGELSE SKAL VEDLÆGGES." sqref="K53:K54" xr:uid="{1EAA970F-CF8D-40FF-9A2B-F032A839C0F6}">
      <formula1>G1048470</formula1>
    </dataValidation>
    <dataValidation type="list" allowBlank="1" showDropDown="1" showInputMessage="1" showErrorMessage="1" sqref="C42:E42" xr:uid="{4A86D21F-DE37-4EAE-AC60-7AD589FA6365}">
      <formula1>$S$9:$S$10</formula1>
    </dataValidation>
    <dataValidation type="custom" allowBlank="1" showInputMessage="1" showErrorMessage="1" errorTitle="Angiv færre antal uger." error="Hvis Far/medmor: max 23 uger" sqref="F46" xr:uid="{0024A890-642A-4B0D-B5FD-20A6A4719F52}">
      <formula1>IF(C42="Far/medmor",F46&lt;=23)</formula1>
    </dataValidation>
    <dataValidation type="custom" allowBlank="1" showInputMessage="1" showErrorMessage="1" errorTitle="Angiv færre antal uger." error="Hvis Far/medmor: 8 uger" sqref="F48" xr:uid="{ABA5E874-9880-4421-B455-6E1360CD2ECC}">
      <formula1>IF(C42="Mor",F48&lt;=2,F48&lt;=6)</formula1>
    </dataValidation>
    <dataValidation type="date" operator="greaterThan" allowBlank="1" showInputMessage="1" showErrorMessage="1" errorTitle="Dato efter fødsel" error="Dagen for fødsel ikke tæller med i indlæggelsesperioden." promptTitle="Maks. 3 måneders forlængelse" prompt="Dato indtastes som dd-mm-åå eller dd-mm-åååå_x000a__x000a_Hvis indlæggelse i mere end 3 måneder, kontakt lønteamet for vejledning._x000a__x000a_DOKUMENTATION FOR BARNETS INDLÆGGELSE SKAL VEDLÆGGES." sqref="K51" xr:uid="{5F8BAD10-B802-4102-A980-AAF8C2217EE1}">
      <formula1>D22</formula1>
    </dataValidation>
    <dataValidation type="custom" allowBlank="1" showInputMessage="1" showErrorMessage="1" errorTitle="Angiv max 11 eller 13 uger." error="Hvis Mor: Hvis 2 orlovsuger er overført fra far, til afholdelse med løn, kan der max afholdes 11 ugers orlov uden løn._x000a__x000a_Hvis Far/medmor: Der kan max afholdes 13 ugers orlov uden løn." sqref="F69" xr:uid="{C6E9DC0E-CA23-4FA7-9C4E-60669BE69216}">
      <formula1>IF(AND(C47="Mor",F53=2),F69&lt;=11,F69&lt;=13)</formula1>
    </dataValidation>
    <dataValidation allowBlank="1" showInputMessage="1" showErrorMessage="1" prompt="Alt over 6 dage skal angives som hele uger." sqref="H64 H73 H69" xr:uid="{4FCA81F1-D89A-4E1A-B9F4-C1CEB2925F1F}"/>
    <dataValidation type="whole" allowBlank="1" showInputMessage="1" showErrorMessage="1" error="Maksimum 6 dage._x000a_Alt over 6 dage skal skrives som hele uger" prompt="Alt over 6 dage skal angives som hele uger." sqref="H44 H46 H48" xr:uid="{5F4094F6-1DA1-4694-B10B-C373EAF1CC52}">
      <formula1>0</formula1>
      <formula2>6</formula2>
    </dataValidation>
    <dataValidation allowBlank="1" showInputMessage="1" showErrorMessage="1" prompt="Indtast dato adskilt af bindestreger. Fx 02-08-2022" sqref="K46 K64 K73 K69" xr:uid="{F1A8A71C-A6E8-4CB9-ADDA-72B6FCC81B9C}"/>
    <dataValidation type="list" allowBlank="1" showInputMessage="1" showErrorMessage="1" sqref="E25:M25" xr:uid="{5F9662B6-708F-49EF-A1D8-DCEEBB436106}">
      <formula1>$S$16:$S$19</formula1>
    </dataValidation>
    <dataValidation type="date" operator="greaterThanOrEqual" allowBlank="1" showInputMessage="1" showErrorMessage="1" errorTitle="Skal skrives som dd-mm-åå" error="Indtast fødselsdato der er senere end den 01-05-2024." sqref="D22" xr:uid="{D0C5CB6F-7614-4DEE-857B-F5356662ED52}">
      <formula1>45413</formula1>
    </dataValidation>
    <dataValidation type="custom" allowBlank="1" showInputMessage="1" showErrorMessage="1" sqref="P44" xr:uid="{33590011-AA63-4978-9841-317E99B6E9AE}">
      <formula1>IF(C42="Mor",20,2)</formula1>
    </dataValidation>
    <dataValidation type="list" allowBlank="1" showDropDown="1" showInputMessage="1" showErrorMessage="1" errorTitle="Angiv maks 14 uger." error="Angiv maks 14 uger." sqref="F73" xr:uid="{C342AEE2-1EC3-44D2-8720-885960F91C4A}">
      <formula1>$T$73:$T$86</formula1>
    </dataValidation>
    <dataValidation type="list" allowBlank="1" showInputMessage="1" showErrorMessage="1" sqref="B64" xr:uid="{049A4695-AADC-438A-ADC7-56C9EE3B6E09}">
      <formula1>$S$58:$S$60</formula1>
    </dataValidation>
  </dataValidations>
  <pageMargins left="0.19685039370078741" right="0.19685039370078741" top="0.11811023622047245" bottom="0.11811023622047245" header="0" footer="0"/>
  <pageSetup paperSize="9" scale="65" orientation="portrait" r:id="rId1"/>
  <headerFooter alignWithMargins="0">
    <oddFooter>&amp;R&amp;8december  2023, ver 1.2.</oddFooter>
  </headerFooter>
  <rowBreaks count="1" manualBreakCount="1">
    <brk id="89" min="1" max="13" man="1"/>
  </rowBreaks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1</xdr:col>
                <xdr:colOff>304800</xdr:colOff>
                <xdr:row>6</xdr:row>
                <xdr:rowOff>247650</xdr:rowOff>
              </from>
              <to>
                <xdr:col>1</xdr:col>
                <xdr:colOff>1209675</xdr:colOff>
                <xdr:row>10</xdr:row>
                <xdr:rowOff>9525</xdr:rowOff>
              </to>
            </anchor>
          </objectPr>
        </oleObject>
      </mc:Choice>
      <mc:Fallback>
        <oleObject progId="Visio.Drawing.15" shapeId="20481" r:id="rId4"/>
      </mc:Fallback>
    </mc:AlternateContent>
    <mc:AlternateContent xmlns:mc="http://schemas.openxmlformats.org/markup-compatibility/2006">
      <mc:Choice Requires="x14">
        <oleObject progId="Visio.Drawing.15" shapeId="20482" r:id="rId6">
          <objectPr defaultSize="0" autoPict="0" r:id="rId7">
            <anchor moveWithCells="1">
              <from>
                <xdr:col>1</xdr:col>
                <xdr:colOff>295275</xdr:colOff>
                <xdr:row>29</xdr:row>
                <xdr:rowOff>371475</xdr:rowOff>
              </from>
              <to>
                <xdr:col>1</xdr:col>
                <xdr:colOff>1200150</xdr:colOff>
                <xdr:row>39</xdr:row>
                <xdr:rowOff>342900</xdr:rowOff>
              </to>
            </anchor>
          </objectPr>
        </oleObject>
      </mc:Choice>
      <mc:Fallback>
        <oleObject progId="Visio.Drawing.15" shapeId="20482" r:id="rId6"/>
      </mc:Fallback>
    </mc:AlternateContent>
    <mc:AlternateContent xmlns:mc="http://schemas.openxmlformats.org/markup-compatibility/2006">
      <mc:Choice Requires="x14">
        <oleObject progId="Visio.Drawing.15" shapeId="20483" r:id="rId8">
          <objectPr defaultSize="0" autoPict="0" r:id="rId9">
            <anchor moveWithCells="1">
              <from>
                <xdr:col>1</xdr:col>
                <xdr:colOff>390525</xdr:colOff>
                <xdr:row>58</xdr:row>
                <xdr:rowOff>66675</xdr:rowOff>
              </from>
              <to>
                <xdr:col>1</xdr:col>
                <xdr:colOff>1295400</xdr:colOff>
                <xdr:row>59</xdr:row>
                <xdr:rowOff>400050</xdr:rowOff>
              </to>
            </anchor>
          </objectPr>
        </oleObject>
      </mc:Choice>
      <mc:Fallback>
        <oleObject progId="Visio.Drawing.15" shapeId="20483" r:id="rId8"/>
      </mc:Fallback>
    </mc:AlternateContent>
    <mc:AlternateContent xmlns:mc="http://schemas.openxmlformats.org/markup-compatibility/2006">
      <mc:Choice Requires="x14">
        <oleObject progId="Visio.Drawing.15" shapeId="20484" r:id="rId10">
          <objectPr defaultSize="0" autoPict="0" r:id="rId11">
            <anchor moveWithCells="1">
              <from>
                <xdr:col>1</xdr:col>
                <xdr:colOff>295275</xdr:colOff>
                <xdr:row>83</xdr:row>
                <xdr:rowOff>200025</xdr:rowOff>
              </from>
              <to>
                <xdr:col>1</xdr:col>
                <xdr:colOff>1200150</xdr:colOff>
                <xdr:row>83</xdr:row>
                <xdr:rowOff>1047750</xdr:rowOff>
              </to>
            </anchor>
          </objectPr>
        </oleObject>
      </mc:Choice>
      <mc:Fallback>
        <oleObject progId="Visio.Drawing.15" shapeId="20484" r:id="rId10"/>
      </mc:Fallback>
    </mc:AlternateContent>
    <mc:AlternateContent xmlns:mc="http://schemas.openxmlformats.org/markup-compatibility/2006">
      <mc:Choice Requires="x14">
        <oleObject progId="Visio.Drawing.15" shapeId="20485" r:id="rId12">
          <objectPr defaultSize="0" autoPict="0" r:id="rId11">
            <anchor moveWithCells="1">
              <from>
                <xdr:col>1</xdr:col>
                <xdr:colOff>171450</xdr:colOff>
                <xdr:row>91</xdr:row>
                <xdr:rowOff>38100</xdr:rowOff>
              </from>
              <to>
                <xdr:col>1</xdr:col>
                <xdr:colOff>1076325</xdr:colOff>
                <xdr:row>92</xdr:row>
                <xdr:rowOff>800100</xdr:rowOff>
              </to>
            </anchor>
          </objectPr>
        </oleObject>
      </mc:Choice>
      <mc:Fallback>
        <oleObject progId="Visio.Drawing.15" shapeId="20485" r:id="rId12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E4E6BA7-BFDB-44C1-A2DE-F5BA35982EB6}">
          <x14:formula1>
            <xm:f>' område niveau 3'!$H$22:$H$86</xm:f>
          </x14:formula1>
          <xm:sqref>D16:J16</xm:sqref>
        </x14:dataValidation>
        <x14:dataValidation type="list" allowBlank="1" showInputMessage="1" showErrorMessage="1" xr:uid="{F9B25A0F-614C-45B6-A43D-0E0F202C3A70}">
          <x14:formula1>
            <xm:f>' område niveau 3'!$A$3:$A$20</xm:f>
          </x14:formula1>
          <xm:sqref>D14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3"/>
  <dimension ref="A2:H28"/>
  <sheetViews>
    <sheetView workbookViewId="0">
      <selection activeCell="B18" sqref="B18"/>
    </sheetView>
  </sheetViews>
  <sheetFormatPr defaultRowHeight="12.75" x14ac:dyDescent="0.2"/>
  <cols>
    <col min="4" max="7" width="10.140625" bestFit="1" customWidth="1"/>
  </cols>
  <sheetData>
    <row r="2" spans="4:8" x14ac:dyDescent="0.2">
      <c r="E2" s="4">
        <v>43567</v>
      </c>
      <c r="F2" s="4">
        <v>43579</v>
      </c>
      <c r="G2">
        <f>NETWORKDAYS(E2,F2,D6:E14)</f>
        <v>6</v>
      </c>
      <c r="H2" s="3" t="s">
        <v>30</v>
      </c>
    </row>
    <row r="3" spans="4:8" x14ac:dyDescent="0.2">
      <c r="E3" s="4">
        <v>43600</v>
      </c>
      <c r="F3">
        <v>7</v>
      </c>
      <c r="G3" s="4">
        <f>WORKDAY(E3,F3,D6:E14)</f>
        <v>43612</v>
      </c>
      <c r="H3" s="3" t="s">
        <v>31</v>
      </c>
    </row>
    <row r="5" spans="4:8" x14ac:dyDescent="0.2">
      <c r="D5">
        <v>2019</v>
      </c>
      <c r="E5">
        <v>2020</v>
      </c>
      <c r="F5">
        <v>2021</v>
      </c>
    </row>
    <row r="6" spans="4:8" x14ac:dyDescent="0.2">
      <c r="D6" s="4">
        <v>43466</v>
      </c>
      <c r="E6" s="4">
        <v>43831</v>
      </c>
      <c r="F6" s="4">
        <v>44197</v>
      </c>
      <c r="G6" t="s">
        <v>121</v>
      </c>
    </row>
    <row r="7" spans="4:8" x14ac:dyDescent="0.2">
      <c r="D7" s="4">
        <v>43573</v>
      </c>
      <c r="E7" s="4">
        <v>43930</v>
      </c>
      <c r="F7" s="4">
        <v>44287</v>
      </c>
      <c r="G7" t="s">
        <v>122</v>
      </c>
    </row>
    <row r="8" spans="4:8" x14ac:dyDescent="0.2">
      <c r="D8" s="4">
        <v>43574</v>
      </c>
      <c r="E8" s="4">
        <v>43931</v>
      </c>
      <c r="F8" s="4">
        <v>44288</v>
      </c>
      <c r="G8" t="s">
        <v>123</v>
      </c>
    </row>
    <row r="9" spans="4:8" x14ac:dyDescent="0.2">
      <c r="D9" s="4">
        <v>43577</v>
      </c>
      <c r="E9" s="4">
        <v>43934</v>
      </c>
      <c r="F9" s="4">
        <v>44291</v>
      </c>
      <c r="G9" t="s">
        <v>124</v>
      </c>
    </row>
    <row r="10" spans="4:8" x14ac:dyDescent="0.2">
      <c r="D10" s="4">
        <v>43602</v>
      </c>
      <c r="E10" s="4">
        <v>43959</v>
      </c>
      <c r="F10" s="4">
        <v>44316</v>
      </c>
      <c r="G10" t="s">
        <v>125</v>
      </c>
    </row>
    <row r="11" spans="4:8" x14ac:dyDescent="0.2">
      <c r="D11" s="4">
        <v>43615</v>
      </c>
      <c r="E11" s="4">
        <v>43972</v>
      </c>
      <c r="F11" s="4">
        <v>44329</v>
      </c>
      <c r="G11" t="s">
        <v>126</v>
      </c>
    </row>
    <row r="12" spans="4:8" x14ac:dyDescent="0.2">
      <c r="D12" s="4">
        <v>43626</v>
      </c>
      <c r="E12" s="4">
        <v>43983</v>
      </c>
      <c r="F12" s="4">
        <v>44340</v>
      </c>
      <c r="G12" t="s">
        <v>127</v>
      </c>
    </row>
    <row r="13" spans="4:8" x14ac:dyDescent="0.2">
      <c r="D13" s="4">
        <v>43824</v>
      </c>
      <c r="E13" s="4">
        <v>44190</v>
      </c>
      <c r="F13" s="4"/>
      <c r="G13" t="s">
        <v>128</v>
      </c>
    </row>
    <row r="14" spans="4:8" x14ac:dyDescent="0.2">
      <c r="D14" s="4">
        <v>43825</v>
      </c>
      <c r="E14" s="4">
        <v>44191</v>
      </c>
      <c r="F14" s="4"/>
      <c r="G14" t="s">
        <v>129</v>
      </c>
    </row>
    <row r="18" spans="1:1" ht="15" x14ac:dyDescent="0.2">
      <c r="A18" s="11" t="s">
        <v>32</v>
      </c>
    </row>
    <row r="19" spans="1:1" ht="15" x14ac:dyDescent="0.2">
      <c r="A19" s="11" t="s">
        <v>33</v>
      </c>
    </row>
    <row r="20" spans="1:1" ht="15" x14ac:dyDescent="0.2">
      <c r="A20" s="11" t="s">
        <v>34</v>
      </c>
    </row>
    <row r="21" spans="1:1" ht="15" x14ac:dyDescent="0.2">
      <c r="A21" s="11" t="s">
        <v>35</v>
      </c>
    </row>
    <row r="22" spans="1:1" ht="15" x14ac:dyDescent="0.2">
      <c r="A22" s="11" t="s">
        <v>36</v>
      </c>
    </row>
    <row r="23" spans="1:1" ht="15" x14ac:dyDescent="0.2">
      <c r="A23" s="11" t="s">
        <v>37</v>
      </c>
    </row>
    <row r="24" spans="1:1" ht="15" x14ac:dyDescent="0.2">
      <c r="A24" s="11" t="s">
        <v>38</v>
      </c>
    </row>
    <row r="25" spans="1:1" ht="15" x14ac:dyDescent="0.2">
      <c r="A25" s="11" t="s">
        <v>39</v>
      </c>
    </row>
    <row r="26" spans="1:1" ht="15" x14ac:dyDescent="0.2">
      <c r="A26" s="11" t="s">
        <v>40</v>
      </c>
    </row>
    <row r="27" spans="1:1" ht="15" x14ac:dyDescent="0.2">
      <c r="A27" s="11" t="s">
        <v>41</v>
      </c>
    </row>
    <row r="28" spans="1:1" ht="15" x14ac:dyDescent="0.2">
      <c r="A28" s="12" t="s">
        <v>42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E2CCDB35576F842AD8B19214A57BC29" ma:contentTypeVersion="1" ma:contentTypeDescription="Opret et nyt dokument." ma:contentTypeScope="" ma:versionID="8979240ed9829d0347848a55d547671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71c543922ac300dcdb45e1d95f229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lutdato for planlægning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08B31B-675F-450E-B22B-7B41933FC5EE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B00D0E-0858-4948-8F25-A6E192E0B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39C174-53C8-4A19-86F7-A78EEF46C3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Navngivne områder</vt:lpstr>
      </vt:variant>
      <vt:variant>
        <vt:i4>13</vt:i4>
      </vt:variant>
    </vt:vector>
  </HeadingPairs>
  <TitlesOfParts>
    <vt:vector size="26" baseType="lpstr">
      <vt:lpstr>Barsel menu</vt:lpstr>
      <vt:lpstr>Mor</vt:lpstr>
      <vt:lpstr>Far</vt:lpstr>
      <vt:lpstr>Medmor</vt:lpstr>
      <vt:lpstr>Soloforældre Mor</vt:lpstr>
      <vt:lpstr>Soloforældre Far</vt:lpstr>
      <vt:lpstr>Flerlinge mor</vt:lpstr>
      <vt:lpstr>Flerlinge far-medmor</vt:lpstr>
      <vt:lpstr>Ark1</vt:lpstr>
      <vt:lpstr>Solo-Flerlinge Mor</vt:lpstr>
      <vt:lpstr>Solo-Flerlinge Far</vt:lpstr>
      <vt:lpstr>Udskudt orlov</vt:lpstr>
      <vt:lpstr> område niveau 3</vt:lpstr>
      <vt:lpstr>' område niveau 3'!aco</vt:lpstr>
      <vt:lpstr>' område niveau 3'!afdelinger</vt:lpstr>
      <vt:lpstr>' område niveau 3'!området</vt:lpstr>
      <vt:lpstr>Far!Udskriftsområde</vt:lpstr>
      <vt:lpstr>'Flerlinge far-medmor'!Udskriftsområde</vt:lpstr>
      <vt:lpstr>'Flerlinge mor'!Udskriftsområde</vt:lpstr>
      <vt:lpstr>Medmor!Udskriftsområde</vt:lpstr>
      <vt:lpstr>Mor!Udskriftsområde</vt:lpstr>
      <vt:lpstr>'Solo-Flerlinge Far'!Udskriftsområde</vt:lpstr>
      <vt:lpstr>'Solo-Flerlinge Mor'!Udskriftsområde</vt:lpstr>
      <vt:lpstr>'Soloforældre Far'!Udskriftsområde</vt:lpstr>
      <vt:lpstr>'Soloforældre Mor'!Udskriftsområde</vt:lpstr>
      <vt:lpstr>'Udskudt orlov'!Udskriftsområde</vt:lpstr>
    </vt:vector>
  </TitlesOfParts>
  <Company>Region Sjælland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Michaella Lillelund Heide Frederiksen</dc:creator>
  <cp:lastModifiedBy>Charlotte Michala Schwalm Weichel</cp:lastModifiedBy>
  <cp:lastPrinted>2025-01-12T10:51:56Z</cp:lastPrinted>
  <dcterms:created xsi:type="dcterms:W3CDTF">2008-02-26T12:47:03Z</dcterms:created>
  <dcterms:modified xsi:type="dcterms:W3CDTF">2026-05-27T08:43:51Z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0x0101002E2CCDB35576F842AD8B19214A57BC29</vt:lpwstr>
  </property>
  <property fmtid="{D5CDD505-2E9C-101B-9397-08002B2CF9AE}" pid="3" name="_dlc_DocIdItemGuid">
    <vt:lpwstr>aa65ba58-b1f5-47c7-b170-09bef513d95a</vt:lpwstr>
  </property>
</Properties>
</file>